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647" activeTab="0"/>
  </bookViews>
  <sheets>
    <sheet name="VENITURI" sheetId="1" r:id="rId1"/>
    <sheet name="CHELTUIELI" sheetId="2" r:id="rId2"/>
  </sheets>
  <externalReferences>
    <externalReference r:id="rId5"/>
    <externalReference r:id="rId6"/>
    <externalReference r:id="rId7"/>
    <externalReference r:id="rId8"/>
  </externalReferences>
  <definedNames>
    <definedName name="_xlnm.Database">"#REF!"</definedName>
    <definedName name="_xlnm.Print_Area" localSheetId="0">#N/A</definedName>
  </definedNames>
  <calcPr fullCalcOnLoad="1"/>
</workbook>
</file>

<file path=xl/sharedStrings.xml><?xml version="1.0" encoding="utf-8"?>
<sst xmlns="http://schemas.openxmlformats.org/spreadsheetml/2006/main" count="504" uniqueCount="446">
  <si>
    <t xml:space="preserve">lei </t>
  </si>
  <si>
    <t>Cod</t>
  </si>
  <si>
    <t>Denumire indicator</t>
  </si>
  <si>
    <t>formule</t>
  </si>
  <si>
    <t>Prevederi bugetare aprobate la finele perioadei de raportare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</si>
  <si>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</si>
  <si>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</si>
  <si>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</si>
  <si>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</si>
  <si>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</si>
  <si>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</si>
  <si>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</si>
  <si>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</si>
  <si>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</si>
  <si>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</si>
  <si>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</si>
  <si>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</si>
  <si>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</si>
  <si>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</si>
  <si>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</si>
  <si>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</si>
  <si>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</si>
  <si>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</si>
  <si>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</si>
  <si>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</si>
  <si>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</si>
  <si>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</si>
  <si>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</si>
  <si>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</si>
  <si>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</si>
  <si>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</si>
  <si>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</si>
  <si>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</si>
  <si>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</si>
  <si>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</si>
  <si>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</si>
  <si>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</si>
  <si>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</si>
  <si>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</si>
  <si>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</si>
  <si>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</si>
  <si>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</si>
  <si>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</si>
  <si>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</si>
  <si>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</si>
  <si>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</si>
  <si>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</si>
  <si>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</si>
  <si>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</si>
  <si>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</si>
  <si>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</si>
  <si>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</si>
  <si>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</si>
  <si>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</si>
  <si>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</si>
  <si>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</si>
  <si>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</si>
  <si>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</si>
  <si>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</si>
  <si>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</si>
  <si>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</si>
  <si>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</si>
  <si>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</si>
  <si>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</si>
  <si>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</si>
  <si>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</si>
  <si>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</si>
  <si>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</si>
  <si>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</si>
  <si>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</si>
  <si>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</si>
  <si>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</si>
  <si>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</si>
  <si>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</si>
  <si>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</si>
  <si>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</si>
  <si>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</si>
  <si>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</si>
  <si>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</si>
  <si>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</si>
  <si>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</si>
  <si>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</si>
  <si>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</si>
  <si>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</si>
  <si>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</si>
  <si>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</si>
  <si>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</si>
  <si>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</si>
  <si>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</si>
  <si>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</si>
  <si>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</si>
  <si>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</si>
  <si>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</si>
  <si>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</si>
  <si>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</si>
  <si>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</si>
  <si>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</si>
  <si>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</si>
  <si>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</si>
  <si>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</si>
  <si>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</si>
  <si>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</si>
  <si>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</si>
  <si>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</si>
  <si>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</si>
  <si>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</si>
  <si>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</si>
  <si>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</si>
  <si>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</si>
  <si>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</si>
  <si>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</si>
  <si>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</si>
  <si>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</si>
  <si>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</si>
  <si>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</si>
  <si>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</si>
  <si>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</si>
  <si>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</si>
  <si>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</si>
  <si>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</si>
  <si>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</si>
  <si>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</si>
  <si>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</si>
  <si>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</si>
  <si>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</si>
  <si>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</si>
  <si>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</si>
  <si>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</si>
  <si>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</si>
  <si>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</si>
  <si>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</si>
  <si>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</si>
  <si>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</si>
  <si>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</si>
  <si>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</si>
  <si>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</si>
  <si>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</si>
  <si>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</si>
  <si>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</si>
  <si>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</si>
  <si>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</si>
  <si>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</si>
  <si>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</si>
  <si>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</si>
  <si>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</si>
  <si>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</si>
  <si>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</si>
  <si>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</si>
  <si>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</si>
  <si>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</si>
  <si>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</si>
  <si>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</si>
  <si>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</si>
  <si>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</si>
  <si>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</si>
  <si>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</si>
  <si>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</si>
  <si>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</si>
  <si>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</si>
  <si>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</si>
  <si>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</si>
  <si>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</si>
  <si>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</si>
  <si>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</si>
  <si>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</si>
  <si>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</si>
  <si>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</si>
  <si>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</si>
  <si>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</si>
  <si>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</si>
  <si>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</si>
  <si>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</si>
  <si>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</si>
  <si>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</si>
  <si>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</si>
  <si>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lei</t>
  </si>
  <si>
    <t>Credite de angajament</t>
  </si>
  <si>
    <t>Credite bugetare anuale aprobate la finele perioadei de raportare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</si>
  <si>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</si>
  <si>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</si>
  <si>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</si>
  <si>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</si>
  <si>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</si>
  <si>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</si>
  <si>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</si>
  <si>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</si>
  <si>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</si>
  <si>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</si>
  <si>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</si>
  <si>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</si>
  <si>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</si>
  <si>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</si>
  <si>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</si>
  <si>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</si>
  <si>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</si>
  <si>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</si>
  <si>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</si>
  <si>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</si>
  <si>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</si>
  <si>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</si>
  <si>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</si>
  <si>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</si>
  <si>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</si>
  <si>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</si>
  <si>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</si>
  <si>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</si>
  <si>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</si>
  <si>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</si>
  <si>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</si>
  <si>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</si>
  <si>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</si>
  <si>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</si>
  <si>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</si>
  <si>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</si>
  <si>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</si>
  <si>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</si>
  <si>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</si>
  <si>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</si>
  <si>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</si>
  <si>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</si>
  <si>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</si>
  <si>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</si>
  <si>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</si>
  <si>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</si>
  <si>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</si>
  <si>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</si>
  <si>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</si>
  <si>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</si>
  <si>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</si>
  <si>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</si>
  <si>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</si>
  <si>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</si>
  <si>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</si>
  <si>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</si>
  <si>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</si>
  <si>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</si>
  <si>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</si>
  <si>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</si>
  <si>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</si>
  <si>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</si>
  <si>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</si>
  <si>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</si>
  <si>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</si>
  <si>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</si>
  <si>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</si>
  <si>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</si>
  <si>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</si>
  <si>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</si>
  <si>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</si>
  <si>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</si>
  <si>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</si>
  <si>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</si>
  <si>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</si>
  <si>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</si>
  <si>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</si>
  <si>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</si>
  <si>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</si>
  <si>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</si>
  <si>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</si>
  <si>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</si>
  <si>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</si>
  <si>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</si>
  <si>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</si>
  <si>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</si>
  <si>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</si>
  <si>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</si>
  <si>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</si>
  <si>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</si>
  <si>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</si>
  <si>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</si>
  <si>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</si>
  <si>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</si>
  <si>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</si>
  <si>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</si>
  <si>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</si>
  <si>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</si>
  <si>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</si>
  <si>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</si>
  <si>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</si>
  <si>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</si>
  <si>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</si>
  <si>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</si>
  <si>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</si>
  <si>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</si>
  <si>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</si>
  <si>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</si>
  <si>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</si>
  <si>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</si>
  <si>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</si>
  <si>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</si>
  <si>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</si>
  <si>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</si>
  <si>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</si>
  <si>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</si>
  <si>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</si>
  <si>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</si>
  <si>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</si>
  <si>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</si>
  <si>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</si>
  <si>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</si>
  <si>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</si>
  <si>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</si>
  <si>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</si>
  <si>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</si>
  <si>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</si>
  <si>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</si>
  <si>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</si>
  <si>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</si>
  <si>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</si>
  <si>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</si>
  <si>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</si>
  <si>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</si>
  <si>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</si>
  <si>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</si>
  <si>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</si>
  <si>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</si>
  <si>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</si>
  <si>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</si>
  <si>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</si>
  <si>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</si>
  <si>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</si>
  <si>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</si>
  <si>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</si>
  <si>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</si>
  <si>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</si>
  <si>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</si>
  <si>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</si>
  <si>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</si>
  <si>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</si>
  <si>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</si>
  <si>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</si>
  <si>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</si>
  <si>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</si>
  <si>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</si>
  <si>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</si>
  <si>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</si>
  <si>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</si>
  <si>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</si>
  <si>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</si>
  <si>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</si>
  <si>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</si>
  <si>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</si>
  <si>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</si>
  <si>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</si>
  <si>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</si>
  <si>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</si>
  <si>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</si>
  <si>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</si>
  <si>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</si>
  <si>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</si>
  <si>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</si>
  <si>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</si>
  <si>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</si>
  <si>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</si>
  <si>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</si>
  <si>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</si>
  <si>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</si>
  <si>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</si>
  <si>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per capita</t>
  </si>
  <si>
    <t>per servicii</t>
  </si>
  <si>
    <t xml:space="preserve">  - centre de permanenta</t>
  </si>
  <si>
    <t>66.05.04.02</t>
  </si>
  <si>
    <t>Asistenta medicala  pentru specialitati clinice</t>
  </si>
  <si>
    <t>66.05.04.03</t>
  </si>
  <si>
    <t>Asistenta medicala stomatologica, din care:</t>
  </si>
  <si>
    <t xml:space="preserve">   - activitate curenta</t>
  </si>
  <si>
    <t xml:space="preserve">   -  sume pentru servicii medicale tratament si medicatie pentru personalul contractual din sistemul sanitar</t>
  </si>
  <si>
    <t>66.05.04.04</t>
  </si>
  <si>
    <t>Asistenta medicala pentru specialitati paraclinice, din care:</t>
  </si>
  <si>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</si>
  <si>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</si>
  <si>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</si>
  <si>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</si>
  <si>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</si>
  <si>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</si>
  <si>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</si>
  <si>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</si>
  <si>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</si>
  <si>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</si>
  <si>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</si>
  <si>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</si>
  <si>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</si>
  <si>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</si>
  <si>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</si>
  <si>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</si>
  <si>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</si>
  <si>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</si>
  <si>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</si>
  <si>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</si>
  <si>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</si>
  <si>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</si>
  <si>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</si>
  <si>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</si>
  <si>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</si>
  <si>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</si>
  <si>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</si>
  <si>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</si>
  <si>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</si>
  <si>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</si>
  <si>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</si>
  <si>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</si>
  <si>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</si>
  <si>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</si>
  <si>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</si>
  <si>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</si>
  <si>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</si>
  <si>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</si>
  <si>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</si>
  <si>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</si>
  <si>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</si>
  <si>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</si>
  <si>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</si>
  <si>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</si>
  <si>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</si>
  <si>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</si>
  <si>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</si>
  <si>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</si>
  <si>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</si>
  <si>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</si>
  <si>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</si>
  <si>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</si>
  <si>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</si>
  <si>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</si>
  <si>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 xml:space="preserve">EC.EMANOELA DRAGHICI </t>
  </si>
  <si>
    <t>Director Economic</t>
  </si>
  <si>
    <t>DIRECTOR ECONOMIC</t>
  </si>
  <si>
    <t>CONT DE EXECUTIE VENITURI APRILIE  2020</t>
  </si>
  <si>
    <t>CONT DE EXECUTIE CHELTUIELI APRILIE 2020</t>
  </si>
  <si>
    <t>Prevederi bugetare trimestriale cumulate</t>
  </si>
  <si>
    <t>48.05</t>
  </si>
  <si>
    <t>48.05.02</t>
  </si>
  <si>
    <t>Fondul Social European (FSE)</t>
  </si>
  <si>
    <t>Credite bugetare trimestriale cumulate</t>
  </si>
  <si>
    <t>Programul national de tratament al bolilor neurologice</t>
  </si>
  <si>
    <r>
      <t xml:space="preserve">    ~ activitatea curenta</t>
    </r>
  </si>
  <si>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</si>
  <si>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</si>
  <si>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</si>
  <si>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</si>
  <si>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</si>
  <si>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</si>
  <si>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 xml:space="preserve">Programe din Fondul  Social European  (FSE) </t>
  </si>
  <si>
    <t>Finantarea nationala</t>
  </si>
  <si>
    <t>Finantarea externa nerambursabila</t>
  </si>
  <si>
    <t xml:space="preserve"> Director General</t>
  </si>
  <si>
    <t>DAN STOICA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</si>
</sst>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_-* #,##0.00\ _l_e_i_-;\-* #,##0.00\ _l_e_i_-;_-* \-??\ _l_e_i_-;_-@_-"/>
    <numFmt numFmtId="175" formatCode="#,##0.00_ ;[Red]\-#,##0.00\ "/>
    <numFmt numFmtId="176" formatCode="#,##0.0"/>
    <numFmt numFmtId="177" formatCode="#,##0.000"/>
  </numFmts>
  <fonts count="59">
    <font>
      <sz val="10"/>
      <name val="Arial"/>
      <family val="2"/>
    </font>
    <font>
      <sz val="10"/>
      <name val="Mangal"/>
      <family val="2"/>
    </font>
    <font>
      <sz val="12"/>
      <name val="Arial"/>
      <family val="2"/>
    </font>
    <font>
      <sz val="10"/>
      <name val="Palatino Linotype"/>
      <family val="1"/>
    </font>
    <font>
      <b/>
      <i/>
      <sz val="10"/>
      <name val="Palatino Linotype"/>
      <family val="1"/>
    </font>
    <font>
      <b/>
      <i/>
      <sz val="14"/>
      <name val="Palatino Linotype"/>
      <family val="1"/>
    </font>
    <font>
      <b/>
      <sz val="10"/>
      <name val="Palatino Linotype"/>
      <family val="1"/>
    </font>
    <font>
      <b/>
      <sz val="9"/>
      <name val="Palatino Linotype"/>
      <family val="1"/>
    </font>
    <font>
      <sz val="9"/>
      <name val="Palatino Linotype"/>
      <family val="1"/>
    </font>
    <font>
      <sz val="11"/>
      <name val="Palatino Linotype"/>
      <family val="1"/>
    </font>
    <font>
      <b/>
      <sz val="11"/>
      <name val="Palatino Linotype"/>
      <family val="1"/>
    </font>
    <font>
      <sz val="10"/>
      <color indexed="8"/>
      <name val="Palatino Linotype"/>
      <family val="1"/>
    </font>
    <font>
      <b/>
      <i/>
      <sz val="12"/>
      <name val="Palatino Linotype"/>
      <family val="1"/>
    </font>
    <font>
      <i/>
      <sz val="10"/>
      <name val="Palatino Linotype"/>
      <family val="1"/>
    </font>
    <font>
      <b/>
      <i/>
      <sz val="11"/>
      <name val="Palatino Linotype"/>
      <family val="1"/>
    </font>
    <font>
      <sz val="10"/>
      <color indexed="10"/>
      <name val="Palatino Linotype"/>
      <family val="1"/>
    </font>
    <font>
      <b/>
      <sz val="10"/>
      <color indexed="8"/>
      <name val="Palatino Linotype"/>
      <family val="1"/>
    </font>
    <font>
      <sz val="8"/>
      <name val="Arial"/>
      <family val="2"/>
    </font>
    <font>
      <b/>
      <sz val="11"/>
      <name val="Arial"/>
      <family val="2"/>
    </font>
    <font>
      <b/>
      <sz val="1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3" fontId="0" fillId="0" borderId="0" applyFill="0" applyBorder="0" applyAlignment="0" applyProtection="0"/>
    <xf numFmtId="172" fontId="0" fillId="0" borderId="0" applyFill="0" applyBorder="0" applyAlignment="0" applyProtection="0"/>
    <xf numFmtId="174" fontId="1" fillId="0" borderId="0" applyFill="0" applyBorder="0" applyAlignment="0" applyProtection="0"/>
    <xf numFmtId="3" fontId="0" fillId="0" borderId="0">
      <alignment/>
      <protection/>
    </xf>
    <xf numFmtId="170" fontId="0" fillId="0" borderId="0" applyFill="0" applyBorder="0" applyAlignment="0" applyProtection="0"/>
    <xf numFmtId="168"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ill="0" applyBorder="0" applyAlignment="0" applyProtection="0"/>
    <xf numFmtId="9" fontId="1" fillId="0" borderId="0" applyFill="0" applyBorder="0" applyAlignment="0" applyProtection="0"/>
    <xf numFmtId="0" fontId="0"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4">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4" fontId="3" fillId="0" borderId="0" xfId="0" applyNumberFormat="1" applyFont="1" applyFill="1" applyAlignment="1">
      <alignment/>
    </xf>
    <xf numFmtId="0" fontId="3" fillId="0" borderId="0" xfId="0" applyFont="1" applyFill="1" applyBorder="1" applyAlignment="1">
      <alignment/>
    </xf>
    <xf numFmtId="0" fontId="4" fillId="0" borderId="0" xfId="0" applyFont="1" applyFill="1" applyAlignment="1">
      <alignment horizontal="left"/>
    </xf>
    <xf numFmtId="4" fontId="5" fillId="0" borderId="0" xfId="0" applyNumberFormat="1" applyFont="1" applyFill="1" applyAlignment="1">
      <alignment horizontal="center"/>
    </xf>
    <xf numFmtId="4" fontId="3" fillId="0" borderId="0" xfId="0" applyNumberFormat="1" applyFont="1" applyFill="1" applyBorder="1" applyAlignment="1">
      <alignment/>
    </xf>
    <xf numFmtId="0" fontId="5"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0" fontId="7" fillId="0" borderId="0" xfId="0" applyFont="1" applyFill="1" applyBorder="1" applyAlignment="1">
      <alignment horizontal="center" wrapText="1"/>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3"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3" fontId="3" fillId="0" borderId="0" xfId="0" applyNumberFormat="1" applyFont="1" applyFill="1" applyBorder="1" applyAlignment="1">
      <alignment/>
    </xf>
    <xf numFmtId="3" fontId="3" fillId="0" borderId="0" xfId="0" applyNumberFormat="1" applyFont="1" applyFill="1" applyAlignment="1">
      <alignment/>
    </xf>
    <xf numFmtId="4" fontId="6" fillId="0" borderId="10" xfId="0" applyNumberFormat="1" applyFont="1" applyFill="1" applyBorder="1" applyAlignment="1">
      <alignment/>
    </xf>
    <xf numFmtId="4" fontId="6" fillId="0" borderId="0" xfId="0" applyNumberFormat="1" applyFont="1" applyFill="1" applyBorder="1" applyAlignment="1">
      <alignment/>
    </xf>
    <xf numFmtId="4" fontId="3" fillId="0" borderId="10" xfId="0" applyNumberFormat="1"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3" fillId="0" borderId="0" xfId="0" applyFont="1" applyFill="1" applyBorder="1" applyAlignment="1">
      <alignment wrapText="1"/>
    </xf>
    <xf numFmtId="49" fontId="3" fillId="0" borderId="0" xfId="0" applyNumberFormat="1" applyFont="1" applyFill="1" applyBorder="1" applyAlignment="1">
      <alignment vertical="top" wrapText="1"/>
    </xf>
    <xf numFmtId="3" fontId="12"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4" fontId="6" fillId="0" borderId="0" xfId="0" applyNumberFormat="1" applyFont="1" applyFill="1" applyBorder="1" applyAlignment="1">
      <alignment wrapText="1"/>
    </xf>
    <xf numFmtId="176" fontId="3" fillId="0" borderId="0" xfId="0" applyNumberFormat="1" applyFont="1" applyFill="1" applyBorder="1" applyAlignment="1">
      <alignment/>
    </xf>
    <xf numFmtId="3" fontId="4" fillId="0" borderId="0" xfId="0" applyNumberFormat="1" applyFont="1" applyFill="1" applyBorder="1" applyAlignment="1">
      <alignment horizontal="center" wrapText="1"/>
    </xf>
    <xf numFmtId="0" fontId="3" fillId="0" borderId="0" xfId="0" applyFont="1" applyFill="1" applyAlignment="1">
      <alignment horizontal="center" vertical="center" wrapText="1"/>
    </xf>
    <xf numFmtId="3" fontId="4" fillId="0" borderId="10" xfId="0" applyNumberFormat="1" applyFont="1" applyFill="1" applyBorder="1" applyAlignment="1">
      <alignment horizontal="center"/>
    </xf>
    <xf numFmtId="0" fontId="13" fillId="0" borderId="0" xfId="0" applyFont="1" applyFill="1" applyAlignment="1">
      <alignment/>
    </xf>
    <xf numFmtId="0" fontId="18" fillId="0" borderId="0" xfId="0" applyFont="1" applyFill="1" applyAlignment="1">
      <alignment/>
    </xf>
    <xf numFmtId="3" fontId="6" fillId="0" borderId="0" xfId="0" applyNumberFormat="1" applyFont="1" applyFill="1" applyBorder="1" applyAlignment="1">
      <alignment/>
    </xf>
    <xf numFmtId="0" fontId="19" fillId="0" borderId="0" xfId="0" applyFont="1" applyFill="1" applyAlignment="1">
      <alignment/>
    </xf>
    <xf numFmtId="4" fontId="5" fillId="0" borderId="0" xfId="0" applyNumberFormat="1" applyFont="1" applyAlignment="1">
      <alignment horizontal="center"/>
    </xf>
    <xf numFmtId="4" fontId="3" fillId="0" borderId="0" xfId="0" applyNumberFormat="1" applyFont="1" applyAlignment="1">
      <alignment/>
    </xf>
    <xf numFmtId="4"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xf>
    <xf numFmtId="4" fontId="6" fillId="0" borderId="11" xfId="0" applyNumberFormat="1" applyFont="1" applyBorder="1" applyAlignment="1">
      <alignment/>
    </xf>
    <xf numFmtId="4" fontId="3" fillId="0" borderId="10" xfId="0" applyNumberFormat="1" applyFont="1" applyBorder="1" applyAlignment="1">
      <alignment/>
    </xf>
    <xf numFmtId="3" fontId="6" fillId="0" borderId="11" xfId="0" applyNumberFormat="1" applyFont="1" applyBorder="1" applyAlignment="1">
      <alignment horizontal="center" wrapText="1"/>
    </xf>
    <xf numFmtId="49" fontId="7" fillId="0" borderId="11" xfId="0" applyNumberFormat="1" applyFont="1" applyBorder="1" applyAlignment="1">
      <alignment horizontal="left"/>
    </xf>
    <xf numFmtId="4" fontId="6" fillId="0" borderId="11" xfId="0" applyNumberFormat="1" applyFont="1" applyBorder="1" applyAlignment="1">
      <alignment wrapText="1"/>
    </xf>
    <xf numFmtId="49" fontId="8" fillId="0" borderId="11" xfId="0" applyNumberFormat="1" applyFont="1" applyBorder="1" applyAlignment="1">
      <alignment horizontal="left"/>
    </xf>
    <xf numFmtId="4" fontId="3" fillId="0" borderId="11" xfId="0" applyNumberFormat="1" applyFont="1" applyBorder="1" applyAlignment="1">
      <alignment wrapText="1"/>
    </xf>
    <xf numFmtId="4" fontId="3" fillId="0" borderId="11" xfId="0" applyNumberFormat="1" applyFont="1" applyBorder="1" applyAlignment="1">
      <alignment/>
    </xf>
    <xf numFmtId="4" fontId="9" fillId="0" borderId="11" xfId="0" applyNumberFormat="1" applyFont="1" applyBorder="1" applyAlignment="1">
      <alignment wrapText="1"/>
    </xf>
    <xf numFmtId="4" fontId="10" fillId="0" borderId="11" xfId="0" applyNumberFormat="1" applyFont="1" applyBorder="1" applyAlignment="1">
      <alignment wrapText="1"/>
    </xf>
    <xf numFmtId="4" fontId="6" fillId="0" borderId="10" xfId="0" applyNumberFormat="1" applyFont="1" applyBorder="1" applyAlignment="1">
      <alignment/>
    </xf>
    <xf numFmtId="0" fontId="8" fillId="0" borderId="11" xfId="0" applyFont="1" applyBorder="1" applyAlignment="1">
      <alignment wrapText="1"/>
    </xf>
    <xf numFmtId="49" fontId="8" fillId="0" borderId="11" xfId="59" applyNumberFormat="1" applyFont="1" applyBorder="1" applyAlignment="1" applyProtection="1">
      <alignment horizontal="left"/>
      <protection locked="0"/>
    </xf>
    <xf numFmtId="4" fontId="3" fillId="0" borderId="11" xfId="59" applyNumberFormat="1" applyFont="1" applyBorder="1" applyAlignment="1" applyProtection="1">
      <alignment wrapText="1"/>
      <protection locked="0"/>
    </xf>
    <xf numFmtId="0" fontId="6" fillId="0" borderId="11" xfId="0" applyFont="1" applyBorder="1" applyAlignment="1">
      <alignment/>
    </xf>
    <xf numFmtId="4" fontId="11" fillId="0" borderId="11" xfId="0" applyNumberFormat="1" applyFont="1" applyBorder="1" applyAlignment="1">
      <alignment wrapText="1"/>
    </xf>
    <xf numFmtId="49" fontId="8" fillId="0" borderId="11" xfId="0" applyNumberFormat="1" applyFont="1" applyBorder="1" applyAlignment="1">
      <alignment horizontal="left" vertical="center"/>
    </xf>
    <xf numFmtId="4" fontId="11" fillId="0" borderId="11" xfId="0" applyNumberFormat="1" applyFont="1" applyBorder="1" applyAlignment="1">
      <alignment horizontal="left" wrapText="1"/>
    </xf>
    <xf numFmtId="4" fontId="8" fillId="0" borderId="11" xfId="0" applyNumberFormat="1" applyFont="1" applyBorder="1" applyAlignment="1">
      <alignment horizontal="left"/>
    </xf>
    <xf numFmtId="4" fontId="3" fillId="0" borderId="11" xfId="0" applyNumberFormat="1" applyFont="1" applyBorder="1" applyAlignment="1">
      <alignment horizontal="left" wrapText="1"/>
    </xf>
    <xf numFmtId="175" fontId="3" fillId="0" borderId="11" xfId="0" applyNumberFormat="1" applyFont="1" applyBorder="1" applyAlignment="1">
      <alignment wrapText="1"/>
    </xf>
    <xf numFmtId="0" fontId="3" fillId="0" borderId="11" xfId="0" applyFont="1" applyBorder="1" applyAlignment="1">
      <alignment wrapText="1"/>
    </xf>
    <xf numFmtId="175" fontId="3" fillId="0" borderId="11" xfId="64" applyNumberFormat="1" applyFont="1" applyBorder="1" applyAlignment="1">
      <alignment wrapText="1"/>
      <protection/>
    </xf>
    <xf numFmtId="0" fontId="3" fillId="0" borderId="11" xfId="0" applyFont="1" applyBorder="1" applyAlignment="1">
      <alignment horizontal="left" vertical="center" wrapText="1"/>
    </xf>
    <xf numFmtId="0" fontId="6" fillId="0" borderId="11" xfId="0" applyFont="1" applyBorder="1" applyAlignment="1">
      <alignment horizontal="left" vertical="center" wrapText="1"/>
    </xf>
    <xf numFmtId="3" fontId="3" fillId="0" borderId="0" xfId="0" applyNumberFormat="1" applyFont="1" applyAlignment="1">
      <alignment/>
    </xf>
    <xf numFmtId="3" fontId="6" fillId="0" borderId="0" xfId="0" applyNumberFormat="1" applyFont="1" applyAlignment="1">
      <alignment wrapText="1"/>
    </xf>
    <xf numFmtId="3" fontId="4" fillId="0" borderId="11" xfId="0" applyNumberFormat="1" applyFont="1" applyBorder="1" applyAlignment="1">
      <alignment horizontal="center"/>
    </xf>
    <xf numFmtId="4" fontId="6" fillId="0" borderId="11" xfId="65" applyNumberFormat="1" applyFont="1" applyBorder="1" applyAlignment="1">
      <alignment horizontal="right" wrapText="1"/>
      <protection/>
    </xf>
    <xf numFmtId="4" fontId="3" fillId="0" borderId="11" xfId="65" applyNumberFormat="1" applyFont="1" applyBorder="1" applyAlignment="1">
      <alignment horizontal="right" wrapText="1"/>
      <protection/>
    </xf>
    <xf numFmtId="4" fontId="4" fillId="0" borderId="11" xfId="0" applyNumberFormat="1" applyFont="1" applyBorder="1" applyAlignment="1">
      <alignment horizontal="right"/>
    </xf>
    <xf numFmtId="4" fontId="10" fillId="0" borderId="11" xfId="65" applyNumberFormat="1" applyFont="1" applyBorder="1" applyAlignment="1">
      <alignment horizontal="right" wrapText="1"/>
      <protection/>
    </xf>
    <xf numFmtId="4" fontId="6" fillId="0" borderId="11" xfId="65" applyNumberFormat="1" applyFont="1" applyBorder="1" applyAlignment="1">
      <alignment horizontal="right"/>
      <protection/>
    </xf>
    <xf numFmtId="49"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top" wrapText="1"/>
    </xf>
    <xf numFmtId="49" fontId="6" fillId="0" borderId="11" xfId="0" applyNumberFormat="1" applyFont="1" applyBorder="1" applyAlignment="1">
      <alignment vertical="top" wrapText="1"/>
    </xf>
    <xf numFmtId="175" fontId="6" fillId="0" borderId="11" xfId="64" applyNumberFormat="1" applyFont="1" applyBorder="1" applyAlignment="1">
      <alignment horizontal="left" wrapText="1"/>
      <protection/>
    </xf>
    <xf numFmtId="175" fontId="6" fillId="0" borderId="11" xfId="64" applyNumberFormat="1" applyFont="1" applyBorder="1" applyAlignment="1">
      <alignment wrapText="1"/>
      <protection/>
    </xf>
    <xf numFmtId="49" fontId="6" fillId="0" borderId="11" xfId="0" applyNumberFormat="1" applyFont="1" applyBorder="1" applyAlignment="1">
      <alignment horizontal="left" vertical="top" wrapText="1"/>
    </xf>
    <xf numFmtId="49" fontId="3" fillId="0" borderId="11" xfId="0" applyNumberFormat="1" applyFont="1" applyBorder="1" applyAlignment="1">
      <alignment vertical="top" wrapText="1"/>
    </xf>
    <xf numFmtId="4" fontId="3" fillId="0" borderId="11" xfId="64" applyNumberFormat="1" applyFont="1" applyBorder="1" applyAlignment="1">
      <alignment wrapText="1"/>
      <protection/>
    </xf>
    <xf numFmtId="175" fontId="3" fillId="0" borderId="11" xfId="64" applyNumberFormat="1" applyFont="1" applyBorder="1" applyAlignment="1">
      <alignment horizontal="left" vertical="center" wrapText="1"/>
      <protection/>
    </xf>
    <xf numFmtId="49" fontId="13" fillId="0" borderId="11" xfId="0" applyNumberFormat="1" applyFont="1" applyBorder="1" applyAlignment="1">
      <alignment vertical="top" wrapText="1"/>
    </xf>
    <xf numFmtId="175" fontId="13" fillId="0" borderId="11" xfId="64" applyNumberFormat="1" applyFont="1" applyBorder="1" applyAlignment="1">
      <alignment wrapText="1"/>
      <protection/>
    </xf>
    <xf numFmtId="49" fontId="3" fillId="0" borderId="11" xfId="0" applyNumberFormat="1" applyFont="1" applyBorder="1" applyAlignment="1">
      <alignment horizontal="left" vertical="top" wrapText="1"/>
    </xf>
    <xf numFmtId="175" fontId="6" fillId="0" borderId="11" xfId="65" applyNumberFormat="1" applyFont="1" applyBorder="1" applyAlignment="1">
      <alignment wrapText="1"/>
      <protection/>
    </xf>
    <xf numFmtId="175" fontId="3" fillId="0" borderId="11" xfId="65" applyNumberFormat="1" applyFont="1" applyBorder="1" applyAlignment="1">
      <alignment wrapText="1"/>
      <protection/>
    </xf>
    <xf numFmtId="49" fontId="15" fillId="0" borderId="11" xfId="0" applyNumberFormat="1" applyFont="1" applyBorder="1" applyAlignment="1">
      <alignment vertical="top" wrapText="1"/>
    </xf>
    <xf numFmtId="4" fontId="6" fillId="0" borderId="11" xfId="0" applyNumberFormat="1" applyFont="1" applyBorder="1" applyAlignment="1">
      <alignment horizontal="left" wrapText="1"/>
    </xf>
    <xf numFmtId="175" fontId="11" fillId="0" borderId="11" xfId="64" applyNumberFormat="1" applyFont="1" applyBorder="1" applyAlignment="1">
      <alignment wrapText="1"/>
      <protection/>
    </xf>
    <xf numFmtId="175" fontId="11" fillId="0" borderId="11" xfId="64" applyNumberFormat="1" applyFont="1" applyBorder="1" applyAlignment="1">
      <alignment horizontal="left" vertical="center" wrapText="1"/>
      <protection/>
    </xf>
    <xf numFmtId="175" fontId="16" fillId="0" borderId="11" xfId="65" applyNumberFormat="1" applyFont="1" applyBorder="1" applyAlignment="1">
      <alignment horizontal="left" vertical="center"/>
      <protection/>
    </xf>
    <xf numFmtId="175" fontId="11" fillId="0" borderId="11" xfId="65" applyNumberFormat="1" applyFont="1" applyBorder="1" applyAlignment="1">
      <alignment horizontal="left" vertical="center" wrapText="1"/>
      <protection/>
    </xf>
    <xf numFmtId="3" fontId="3" fillId="0" borderId="11" xfId="0" applyNumberFormat="1" applyFont="1" applyBorder="1" applyAlignment="1">
      <alignment vertical="top" wrapText="1"/>
    </xf>
    <xf numFmtId="3" fontId="3" fillId="0" borderId="11" xfId="0" applyNumberFormat="1" applyFont="1" applyBorder="1" applyAlignment="1">
      <alignment horizontal="center" vertical="top" wrapText="1"/>
    </xf>
    <xf numFmtId="175" fontId="6" fillId="0" borderId="11" xfId="63" applyNumberFormat="1" applyFont="1" applyBorder="1" applyAlignment="1">
      <alignment vertical="top" wrapText="1"/>
      <protection/>
    </xf>
    <xf numFmtId="175" fontId="6" fillId="0" borderId="11" xfId="66" applyNumberFormat="1" applyFont="1" applyBorder="1" applyAlignment="1">
      <alignment vertical="top" wrapText="1"/>
      <protection/>
    </xf>
    <xf numFmtId="4" fontId="3" fillId="0" borderId="11" xfId="0" applyNumberFormat="1" applyFont="1" applyBorder="1" applyAlignment="1">
      <alignment horizontal="left" vertical="center" wrapText="1"/>
    </xf>
    <xf numFmtId="2" fontId="3" fillId="0" borderId="11" xfId="64" applyNumberFormat="1" applyFont="1" applyBorder="1" applyAlignment="1">
      <alignment wrapText="1"/>
      <protection/>
    </xf>
    <xf numFmtId="175" fontId="6" fillId="0" borderId="11" xfId="64" applyNumberFormat="1" applyFont="1" applyBorder="1">
      <alignment/>
      <protection/>
    </xf>
    <xf numFmtId="175" fontId="3" fillId="0" borderId="11" xfId="64" applyNumberFormat="1" applyFont="1" applyBorder="1">
      <alignment/>
      <protection/>
    </xf>
    <xf numFmtId="3" fontId="6" fillId="0" borderId="11" xfId="0" applyNumberFormat="1" applyFont="1" applyBorder="1" applyAlignment="1">
      <alignment wrapText="1"/>
    </xf>
    <xf numFmtId="3" fontId="3" fillId="0" borderId="11" xfId="0" applyNumberFormat="1" applyFont="1" applyBorder="1" applyAlignment="1">
      <alignment wrapText="1"/>
    </xf>
    <xf numFmtId="4" fontId="14" fillId="0" borderId="11" xfId="0" applyNumberFormat="1" applyFont="1" applyBorder="1" applyAlignment="1">
      <alignment horizontal="right"/>
    </xf>
    <xf numFmtId="4" fontId="6" fillId="0" borderId="0" xfId="65" applyNumberFormat="1" applyFont="1" applyBorder="1" applyAlignment="1">
      <alignment horizontal="right" wrapText="1"/>
      <protection/>
    </xf>
    <xf numFmtId="4" fontId="3" fillId="0" borderId="0" xfId="65" applyNumberFormat="1" applyFont="1" applyBorder="1" applyAlignment="1">
      <alignment horizontal="right" wrapText="1"/>
      <protection/>
    </xf>
    <xf numFmtId="4" fontId="3" fillId="0" borderId="0" xfId="0" applyNumberFormat="1" applyFont="1" applyBorder="1" applyAlignment="1">
      <alignment/>
    </xf>
    <xf numFmtId="0" fontId="7"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I\2019\cont%20executie\MACHETA%20CONT%20NOIEMBRIE%202019%20C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0\cont%20de%20executie\MACHETA%20CONT%20IANUARIE%20%202020%20C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HETA%20CONT%20FEBRUARIE%20%202020%20C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HETA%20CONT%20martie%20%202020%20C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ITURI"/>
      <sheetName val="CHELTUIELI"/>
    </sheetNames>
    <sheetDataSet>
      <sheetData sheetId="1">
        <row r="33">
          <cell r="F3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NITURI"/>
      <sheetName val="CHELTUIELI"/>
    </sheetNames>
    <sheetDataSet>
      <sheetData sheetId="1">
        <row r="47">
          <cell r="F47">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NITURI"/>
      <sheetName val="CHELTUIELI"/>
    </sheetNames>
    <sheetDataSet>
      <sheetData sheetId="0">
        <row r="86">
          <cell r="E86">
            <v>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NITURI"/>
      <sheetName val="CHELTUIELI"/>
    </sheetNames>
    <sheetDataSet>
      <sheetData sheetId="0">
        <row r="17">
          <cell r="E17">
            <v>308769</v>
          </cell>
        </row>
        <row r="24">
          <cell r="E24">
            <v>28241</v>
          </cell>
        </row>
        <row r="26">
          <cell r="E26">
            <v>4894407.71</v>
          </cell>
        </row>
        <row r="29">
          <cell r="E29">
            <v>100091909</v>
          </cell>
        </row>
        <row r="30">
          <cell r="E30">
            <v>-206864</v>
          </cell>
        </row>
        <row r="32">
          <cell r="E32">
            <v>18518</v>
          </cell>
        </row>
        <row r="36">
          <cell r="E36">
            <v>3547</v>
          </cell>
        </row>
        <row r="37">
          <cell r="E37">
            <v>8280</v>
          </cell>
        </row>
        <row r="42">
          <cell r="E42">
            <v>3493</v>
          </cell>
        </row>
        <row r="43">
          <cell r="E43">
            <v>-16647</v>
          </cell>
        </row>
        <row r="44">
          <cell r="E44">
            <v>714921</v>
          </cell>
        </row>
        <row r="45">
          <cell r="E45">
            <v>14288</v>
          </cell>
        </row>
        <row r="46">
          <cell r="E46">
            <v>400</v>
          </cell>
        </row>
        <row r="48">
          <cell r="E48">
            <v>68025</v>
          </cell>
        </row>
        <row r="49">
          <cell r="E49">
            <v>2329957</v>
          </cell>
        </row>
        <row r="54">
          <cell r="E54">
            <v>32393.3</v>
          </cell>
        </row>
        <row r="61">
          <cell r="E61">
            <v>68576.69</v>
          </cell>
        </row>
        <row r="70">
          <cell r="E70">
            <v>-14</v>
          </cell>
        </row>
        <row r="82">
          <cell r="E82">
            <v>-473</v>
          </cell>
        </row>
        <row r="83">
          <cell r="E83">
            <v>-309</v>
          </cell>
        </row>
        <row r="93">
          <cell r="E93">
            <v>-2190947</v>
          </cell>
        </row>
      </sheetData>
      <sheetData sheetId="1">
        <row r="25">
          <cell r="F25">
            <v>1275777</v>
          </cell>
        </row>
        <row r="26">
          <cell r="F26">
            <v>173003</v>
          </cell>
        </row>
        <row r="27">
          <cell r="F27">
            <v>8695</v>
          </cell>
        </row>
        <row r="28">
          <cell r="F28">
            <v>4205</v>
          </cell>
        </row>
        <row r="29">
          <cell r="F29">
            <v>100</v>
          </cell>
        </row>
        <row r="31">
          <cell r="F31">
            <v>58722</v>
          </cell>
        </row>
        <row r="32">
          <cell r="F32">
            <v>38360</v>
          </cell>
        </row>
        <row r="35">
          <cell r="F35">
            <v>91350</v>
          </cell>
        </row>
        <row r="42">
          <cell r="F42">
            <v>35078</v>
          </cell>
        </row>
        <row r="46">
          <cell r="F46">
            <v>19983.65</v>
          </cell>
        </row>
        <row r="48">
          <cell r="F48">
            <v>53687.45</v>
          </cell>
        </row>
        <row r="49">
          <cell r="F49">
            <v>7791.46</v>
          </cell>
        </row>
        <row r="50">
          <cell r="F50">
            <v>5010.23</v>
          </cell>
        </row>
        <row r="52">
          <cell r="F52">
            <v>18474.44</v>
          </cell>
        </row>
        <row r="54">
          <cell r="F54">
            <v>20000</v>
          </cell>
        </row>
        <row r="55">
          <cell r="F55">
            <v>87708.51</v>
          </cell>
        </row>
        <row r="57">
          <cell r="F57">
            <v>18708.51</v>
          </cell>
        </row>
        <row r="60">
          <cell r="F60">
            <v>9881.76</v>
          </cell>
        </row>
        <row r="64">
          <cell r="F64">
            <v>654.5</v>
          </cell>
        </row>
        <row r="67">
          <cell r="F67">
            <v>2320.5</v>
          </cell>
        </row>
        <row r="70">
          <cell r="F70">
            <v>1487.5</v>
          </cell>
        </row>
        <row r="71">
          <cell r="F71">
            <v>0</v>
          </cell>
        </row>
        <row r="88">
          <cell r="F88">
            <v>-5663.29</v>
          </cell>
        </row>
        <row r="92">
          <cell r="F92">
            <v>25444733.859999992</v>
          </cell>
        </row>
        <row r="93">
          <cell r="F93">
            <v>46536375.24</v>
          </cell>
        </row>
        <row r="94">
          <cell r="F94">
            <v>215129.93</v>
          </cell>
        </row>
        <row r="95">
          <cell r="F95">
            <v>7867.77</v>
          </cell>
        </row>
        <row r="96">
          <cell r="F96">
            <v>999756.5</v>
          </cell>
        </row>
        <row r="97">
          <cell r="F97">
            <v>-4646.79</v>
          </cell>
        </row>
        <row r="99">
          <cell r="F99">
            <v>572116.51</v>
          </cell>
        </row>
        <row r="101">
          <cell r="F101">
            <v>428895.23</v>
          </cell>
        </row>
        <row r="102">
          <cell r="F102">
            <v>10271169.9</v>
          </cell>
        </row>
        <row r="103">
          <cell r="F103">
            <v>14385.7</v>
          </cell>
        </row>
        <row r="104">
          <cell r="F104">
            <v>260540</v>
          </cell>
        </row>
        <row r="106">
          <cell r="F106">
            <v>5092679.9399999995</v>
          </cell>
        </row>
        <row r="108">
          <cell r="F108">
            <v>3696120</v>
          </cell>
        </row>
        <row r="112">
          <cell r="F112">
            <v>864060</v>
          </cell>
        </row>
        <row r="113">
          <cell r="F113">
            <v>53772.49</v>
          </cell>
        </row>
        <row r="114">
          <cell r="F114">
            <v>315848.28</v>
          </cell>
        </row>
        <row r="127">
          <cell r="F127">
            <v>9659716.12</v>
          </cell>
        </row>
        <row r="128">
          <cell r="F128">
            <v>-906.43</v>
          </cell>
        </row>
        <row r="129">
          <cell r="F129">
            <v>1526000</v>
          </cell>
        </row>
        <row r="134">
          <cell r="F134">
            <v>9222144.96</v>
          </cell>
        </row>
        <row r="135">
          <cell r="F135">
            <v>8806405.04</v>
          </cell>
        </row>
        <row r="136">
          <cell r="F136">
            <v>597036</v>
          </cell>
        </row>
        <row r="137">
          <cell r="F137">
            <v>-9878.37</v>
          </cell>
        </row>
        <row r="138">
          <cell r="F138">
            <v>8322990</v>
          </cell>
        </row>
        <row r="139">
          <cell r="F139">
            <v>-4124.79</v>
          </cell>
        </row>
        <row r="141">
          <cell r="F141">
            <v>433240</v>
          </cell>
        </row>
        <row r="143">
          <cell r="F143">
            <v>-360</v>
          </cell>
        </row>
        <row r="145">
          <cell r="F145">
            <v>4127000</v>
          </cell>
        </row>
        <row r="147">
          <cell r="F147">
            <v>12497.08</v>
          </cell>
        </row>
        <row r="149">
          <cell r="F149">
            <v>-19794.52</v>
          </cell>
        </row>
        <row r="151">
          <cell r="F151">
            <v>970159.16</v>
          </cell>
        </row>
        <row r="153">
          <cell r="F153">
            <v>-1542</v>
          </cell>
        </row>
        <row r="154">
          <cell r="F154">
            <v>273000</v>
          </cell>
        </row>
        <row r="158">
          <cell r="F158">
            <v>65492800</v>
          </cell>
        </row>
        <row r="161">
          <cell r="F161">
            <v>1478840</v>
          </cell>
        </row>
        <row r="162">
          <cell r="F162">
            <v>-87563.09</v>
          </cell>
        </row>
        <row r="164">
          <cell r="F164">
            <v>1753900</v>
          </cell>
        </row>
        <row r="167">
          <cell r="F167">
            <v>213000</v>
          </cell>
        </row>
        <row r="169">
          <cell r="F169">
            <v>449824.11</v>
          </cell>
        </row>
        <row r="170">
          <cell r="F170">
            <v>-13523.38</v>
          </cell>
        </row>
        <row r="183">
          <cell r="F183">
            <v>11317683</v>
          </cell>
        </row>
        <row r="184">
          <cell r="F184">
            <v>3225259</v>
          </cell>
        </row>
        <row r="185">
          <cell r="F185">
            <v>-1433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IL97"/>
  <sheetViews>
    <sheetView tabSelected="1" zoomScalePageLayoutView="0" workbookViewId="0" topLeftCell="A1">
      <pane xSplit="4" ySplit="6" topLeftCell="E7" activePane="bottomRight" state="frozen"/>
      <selection pane="topLeft" activeCell="J8" activeCellId="1" sqref="I12 J8"/>
      <selection pane="topRight" activeCell="J8" activeCellId="1" sqref="I12 J8"/>
      <selection pane="bottomLeft" activeCell="J8" activeCellId="1" sqref="I12 J8"/>
      <selection pane="bottomRight" activeCell="A98" sqref="A98:IV577"/>
    </sheetView>
  </sheetViews>
  <sheetFormatPr defaultColWidth="9.140625" defaultRowHeight="12.75"/>
  <cols>
    <col min="1" max="1" width="10.28125" style="1" customWidth="1"/>
    <col min="2" max="2" width="51.00390625" style="2" customWidth="1"/>
    <col min="3" max="3" width="6.421875" style="2" customWidth="1"/>
    <col min="4" max="4" width="14.00390625" style="3" customWidth="1"/>
    <col min="5" max="5" width="14.8515625" style="40" customWidth="1"/>
    <col min="6" max="6" width="15.421875" style="2" customWidth="1"/>
    <col min="7" max="7" width="18.00390625" style="2" customWidth="1"/>
    <col min="8" max="8" width="10.28125" style="4" customWidth="1"/>
    <col min="9" max="9" width="10.00390625" style="4" customWidth="1"/>
    <col min="10" max="10" width="10.8515625" style="4" customWidth="1"/>
    <col min="11" max="11" width="9.140625" style="4" customWidth="1"/>
    <col min="12" max="12" width="9.7109375" style="4" customWidth="1"/>
    <col min="13" max="13" width="10.140625" style="4" customWidth="1"/>
    <col min="14" max="14" width="10.8515625" style="4" customWidth="1"/>
    <col min="15" max="15" width="9.7109375" style="4" customWidth="1"/>
    <col min="16" max="17" width="10.57421875" style="4" customWidth="1"/>
    <col min="18" max="18" width="10.8515625" style="4" customWidth="1"/>
    <col min="19" max="19" width="9.8515625" style="4" customWidth="1"/>
    <col min="20" max="20" width="9.00390625" style="4" customWidth="1"/>
    <col min="21" max="21" width="10.140625" style="4" customWidth="1"/>
    <col min="22" max="22" width="10.57421875" style="4" customWidth="1"/>
    <col min="23" max="23" width="10.7109375" style="4" customWidth="1"/>
    <col min="24" max="24" width="9.28125" style="4" customWidth="1"/>
    <col min="25" max="25" width="10.28125" style="4" customWidth="1"/>
    <col min="26" max="26" width="9.8515625" style="4" customWidth="1"/>
    <col min="27" max="27" width="10.7109375" style="4" customWidth="1"/>
    <col min="28" max="28" width="10.00390625" style="4" customWidth="1"/>
    <col min="29" max="29" width="10.28125" style="4" customWidth="1"/>
    <col min="30" max="30" width="9.57421875" style="4" customWidth="1"/>
    <col min="31" max="31" width="10.7109375" style="4" customWidth="1"/>
    <col min="32" max="32" width="10.140625" style="4" customWidth="1"/>
    <col min="33" max="33" width="10.57421875" style="4" customWidth="1"/>
    <col min="34" max="34" width="10.00390625" style="4" customWidth="1"/>
    <col min="35" max="35" width="10.8515625" style="4" customWidth="1"/>
    <col min="36" max="36" width="10.140625" style="4" customWidth="1"/>
    <col min="37" max="37" width="9.7109375" style="4" customWidth="1"/>
    <col min="38" max="38" width="10.8515625" style="4" customWidth="1"/>
    <col min="39" max="39" width="11.140625" style="4" customWidth="1"/>
    <col min="40" max="40" width="9.140625" style="4" customWidth="1"/>
    <col min="41" max="41" width="10.57421875" style="4" customWidth="1"/>
    <col min="42" max="42" width="9.8515625" style="4" customWidth="1"/>
    <col min="43" max="43" width="10.8515625" style="4" customWidth="1"/>
    <col min="44" max="44" width="10.28125" style="4" customWidth="1"/>
    <col min="45" max="45" width="8.57421875" style="4" customWidth="1"/>
    <col min="46" max="46" width="10.421875" style="4" customWidth="1"/>
    <col min="47" max="48" width="9.8515625" style="4" customWidth="1"/>
    <col min="49" max="49" width="9.28125" style="4" customWidth="1"/>
    <col min="50" max="50" width="9.00390625" style="4" customWidth="1"/>
    <col min="51" max="51" width="10.421875" style="4" customWidth="1"/>
    <col min="52" max="52" width="11.28125" style="4" customWidth="1"/>
    <col min="53" max="53" width="9.8515625" style="4" customWidth="1"/>
    <col min="54" max="54" width="10.421875" style="4" customWidth="1"/>
    <col min="55" max="55" width="9.7109375" style="4" customWidth="1"/>
    <col min="56" max="56" width="11.140625" style="4" customWidth="1"/>
    <col min="57" max="57" width="10.421875" style="4" customWidth="1"/>
    <col min="58" max="58" width="10.00390625" style="4" customWidth="1"/>
    <col min="59" max="59" width="10.140625" style="4" customWidth="1"/>
    <col min="60" max="60" width="10.7109375" style="4" customWidth="1"/>
    <col min="61" max="61" width="11.140625" style="4" customWidth="1"/>
    <col min="62" max="62" width="9.57421875" style="4" customWidth="1"/>
    <col min="63" max="63" width="11.28125" style="4" customWidth="1"/>
    <col min="64" max="64" width="11.00390625" style="4" customWidth="1"/>
    <col min="65" max="65" width="9.8515625" style="4" customWidth="1"/>
    <col min="66" max="66" width="10.7109375" style="4" customWidth="1"/>
    <col min="67" max="67" width="10.28125" style="4" customWidth="1"/>
    <col min="68" max="68" width="10.57421875" style="4" customWidth="1"/>
    <col min="69" max="69" width="9.57421875" style="4" customWidth="1"/>
    <col min="70" max="70" width="8.421875" style="4" customWidth="1"/>
    <col min="71" max="71" width="10.7109375" style="4" customWidth="1"/>
    <col min="72" max="72" width="10.140625" style="4" customWidth="1"/>
    <col min="73" max="73" width="10.7109375" style="4" customWidth="1"/>
    <col min="74" max="74" width="9.8515625" style="4" customWidth="1"/>
    <col min="75" max="75" width="9.7109375" style="4" customWidth="1"/>
    <col min="76" max="76" width="10.00390625" style="4" customWidth="1"/>
    <col min="77" max="77" width="11.421875" style="4" customWidth="1"/>
    <col min="78" max="78" width="10.00390625" style="4" customWidth="1"/>
    <col min="79" max="79" width="9.7109375" style="4" customWidth="1"/>
    <col min="80" max="80" width="10.00390625" style="4" customWidth="1"/>
    <col min="81" max="81" width="10.7109375" style="4" customWidth="1"/>
    <col min="82" max="82" width="9.28125" style="4" customWidth="1"/>
    <col min="83" max="83" width="10.7109375" style="4" customWidth="1"/>
    <col min="84" max="84" width="10.140625" style="4" customWidth="1"/>
    <col min="85" max="85" width="10.8515625" style="4" customWidth="1"/>
    <col min="86" max="86" width="11.140625" style="4" customWidth="1"/>
    <col min="87" max="89" width="10.28125" style="4" customWidth="1"/>
    <col min="90" max="90" width="9.57421875" style="4" customWidth="1"/>
    <col min="91" max="91" width="10.28125" style="4" customWidth="1"/>
    <col min="92" max="92" width="9.57421875" style="4" customWidth="1"/>
    <col min="93" max="93" width="10.140625" style="4" customWidth="1"/>
    <col min="94" max="94" width="8.8515625" style="4" customWidth="1"/>
    <col min="95" max="95" width="9.421875" style="4" customWidth="1"/>
    <col min="96" max="96" width="10.28125" style="4" customWidth="1"/>
    <col min="97" max="97" width="9.8515625" style="4" customWidth="1"/>
    <col min="98" max="98" width="9.57421875" style="4" customWidth="1"/>
    <col min="99" max="99" width="9.00390625" style="4" customWidth="1"/>
    <col min="100" max="100" width="9.7109375" style="4" customWidth="1"/>
    <col min="101" max="102" width="10.421875" style="4" customWidth="1"/>
    <col min="103" max="103" width="10.140625" style="4" customWidth="1"/>
    <col min="104" max="104" width="10.28125" style="4" customWidth="1"/>
    <col min="105" max="105" width="11.57421875" style="4" customWidth="1"/>
    <col min="106" max="107" width="11.140625" style="4" customWidth="1"/>
    <col min="108" max="108" width="9.8515625" style="4" customWidth="1"/>
    <col min="109" max="109" width="8.57421875" style="4" customWidth="1"/>
    <col min="110" max="110" width="10.28125" style="4" customWidth="1"/>
    <col min="111" max="111" width="10.00390625" style="4" customWidth="1"/>
    <col min="112" max="112" width="9.8515625" style="4" customWidth="1"/>
    <col min="113" max="113" width="10.140625" style="4" customWidth="1"/>
    <col min="114" max="114" width="11.7109375" style="4" customWidth="1"/>
    <col min="115" max="115" width="8.140625" style="4" customWidth="1"/>
    <col min="116" max="116" width="8.57421875" style="4" customWidth="1"/>
    <col min="117" max="117" width="10.140625" style="4" customWidth="1"/>
    <col min="118" max="118" width="11.7109375" style="4" customWidth="1"/>
    <col min="119" max="119" width="9.57421875" style="4" customWidth="1"/>
    <col min="120" max="120" width="9.421875" style="4" customWidth="1"/>
    <col min="121" max="121" width="12.28125" style="4" customWidth="1"/>
    <col min="122" max="122" width="11.421875" style="4" customWidth="1"/>
    <col min="123" max="123" width="11.57421875" style="4" customWidth="1"/>
    <col min="124" max="124" width="11.421875" style="4" customWidth="1"/>
    <col min="125" max="125" width="14.28125" style="4" customWidth="1"/>
    <col min="126" max="126" width="10.57421875" style="4" customWidth="1"/>
    <col min="127" max="127" width="11.7109375" style="4" customWidth="1"/>
    <col min="128" max="128" width="11.00390625" style="4" customWidth="1"/>
    <col min="129" max="129" width="12.00390625" style="4" customWidth="1"/>
    <col min="130" max="130" width="10.8515625" style="4" customWidth="1"/>
    <col min="131" max="131" width="11.57421875" style="4" customWidth="1"/>
    <col min="132" max="132" width="9.8515625" style="4" customWidth="1"/>
    <col min="133" max="133" width="10.57421875" style="4" customWidth="1"/>
    <col min="134" max="135" width="9.140625" style="4" customWidth="1"/>
    <col min="136" max="136" width="10.57421875" style="4" customWidth="1"/>
    <col min="137" max="137" width="9.8515625" style="4" customWidth="1"/>
    <col min="138" max="138" width="10.140625" style="4" customWidth="1"/>
    <col min="139" max="140" width="9.140625" style="4" customWidth="1"/>
    <col min="141" max="141" width="10.57421875" style="4" customWidth="1"/>
    <col min="142" max="142" width="10.00390625" style="4" customWidth="1"/>
    <col min="143" max="143" width="9.8515625" style="4" customWidth="1"/>
    <col min="144" max="145" width="9.140625" style="4" customWidth="1"/>
    <col min="146" max="146" width="10.421875" style="4" customWidth="1"/>
    <col min="147" max="147" width="9.7109375" style="4" customWidth="1"/>
    <col min="148" max="148" width="10.00390625" style="4" customWidth="1"/>
    <col min="149" max="150" width="9.140625" style="4" customWidth="1"/>
    <col min="151" max="151" width="10.140625" style="4" customWidth="1"/>
    <col min="152" max="152" width="12.7109375" style="4" customWidth="1"/>
    <col min="153" max="164" width="9.140625" style="4" customWidth="1"/>
    <col min="165" max="16384" width="9.140625" style="2" customWidth="1"/>
  </cols>
  <sheetData>
    <row r="1" spans="1:246" s="7" customFormat="1" ht="20.25">
      <c r="A1" s="1"/>
      <c r="B1" s="5" t="s">
        <v>426</v>
      </c>
      <c r="C1" s="5"/>
      <c r="D1" s="6"/>
      <c r="E1" s="39"/>
      <c r="F1" s="2"/>
      <c r="G1" s="2"/>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row>
    <row r="2" spans="1:246" s="7" customFormat="1" ht="17.25" customHeight="1">
      <c r="A2" s="1"/>
      <c r="B2" s="8"/>
      <c r="C2" s="8"/>
      <c r="D2" s="6"/>
      <c r="E2" s="39"/>
      <c r="F2" s="2"/>
      <c r="G2" s="2"/>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row>
    <row r="3" spans="1:151" ht="15">
      <c r="A3" s="9"/>
      <c r="B3" s="10"/>
      <c r="C3" s="10"/>
      <c r="D3" s="7"/>
      <c r="F3" s="7"/>
      <c r="G3" s="7"/>
      <c r="EU3" s="11"/>
    </row>
    <row r="4" spans="1:246" s="13" customFormat="1" ht="12.75" customHeight="1">
      <c r="A4" s="1"/>
      <c r="B4" s="4"/>
      <c r="C4" s="4"/>
      <c r="D4" s="7"/>
      <c r="E4" s="40"/>
      <c r="F4" s="7"/>
      <c r="G4" s="12"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3"/>
      <c r="DX4" s="113"/>
      <c r="DY4" s="113"/>
      <c r="DZ4" s="113"/>
      <c r="EA4" s="113"/>
      <c r="EB4" s="112"/>
      <c r="EC4" s="112"/>
      <c r="ED4" s="112"/>
      <c r="EE4" s="112"/>
      <c r="EF4" s="112"/>
      <c r="EG4" s="112"/>
      <c r="EH4" s="112"/>
      <c r="EI4" s="112"/>
      <c r="EJ4" s="112"/>
      <c r="EK4" s="112"/>
      <c r="EL4" s="112"/>
      <c r="EM4" s="112"/>
      <c r="EN4" s="112"/>
      <c r="EO4" s="112"/>
      <c r="EP4" s="112"/>
      <c r="EQ4" s="112"/>
      <c r="ER4" s="112"/>
      <c r="ES4" s="112"/>
      <c r="ET4" s="112"/>
      <c r="EU4" s="112"/>
      <c r="EV4" s="4"/>
      <c r="EW4" s="4"/>
      <c r="EX4" s="4"/>
      <c r="EY4" s="4"/>
      <c r="EZ4" s="4"/>
      <c r="FA4" s="4"/>
      <c r="FB4" s="4"/>
      <c r="FC4" s="4"/>
      <c r="FD4" s="4"/>
      <c r="FE4" s="4"/>
      <c r="FF4" s="4"/>
      <c r="FG4" s="4"/>
      <c r="FH4" s="4"/>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row>
    <row r="5" spans="1:246" s="16" customFormat="1" ht="90">
      <c r="A5" s="41" t="s">
        <v>1</v>
      </c>
      <c r="B5" s="41" t="s">
        <v>2</v>
      </c>
      <c r="C5" s="41" t="s">
        <v>3</v>
      </c>
      <c r="D5" s="41" t="s">
        <v>4</v>
      </c>
      <c r="E5" s="41" t="s">
        <v>428</v>
      </c>
      <c r="F5" s="15" t="s">
        <v>5</v>
      </c>
      <c r="G5" s="15" t="s">
        <v>6</v>
      </c>
      <c r="EV5" s="4"/>
      <c r="EW5" s="4"/>
      <c r="EX5" s="4"/>
      <c r="EY5" s="4"/>
      <c r="EZ5" s="4"/>
      <c r="FA5" s="4"/>
      <c r="FB5" s="4"/>
      <c r="FC5" s="4"/>
      <c r="FD5" s="4"/>
      <c r="FE5" s="4"/>
      <c r="FF5" s="4"/>
      <c r="FG5" s="4"/>
      <c r="FH5" s="4"/>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row>
    <row r="6" spans="1:246" s="18" customFormat="1" ht="15">
      <c r="A6" s="42"/>
      <c r="B6" s="45"/>
      <c r="C6" s="45"/>
      <c r="D6" s="42">
        <v>1</v>
      </c>
      <c r="E6" s="42">
        <v>2</v>
      </c>
      <c r="F6" s="17"/>
      <c r="G6" s="17"/>
      <c r="EV6" s="19"/>
      <c r="EW6" s="19"/>
      <c r="EX6" s="19"/>
      <c r="EY6" s="19"/>
      <c r="EZ6" s="19"/>
      <c r="FA6" s="19"/>
      <c r="FB6" s="19"/>
      <c r="FC6" s="19"/>
      <c r="FD6" s="19"/>
      <c r="FE6" s="19"/>
      <c r="FF6" s="19"/>
      <c r="FG6" s="19"/>
      <c r="FH6" s="19"/>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row>
    <row r="7" spans="1:246" s="22" customFormat="1" ht="15">
      <c r="A7" s="46" t="s">
        <v>7</v>
      </c>
      <c r="B7" s="47" t="s">
        <v>8</v>
      </c>
      <c r="C7" s="43">
        <f>+C8+C64+C94+C88</f>
        <v>0</v>
      </c>
      <c r="D7" s="43">
        <f>+D8+D64+D94+D88</f>
        <v>473608160</v>
      </c>
      <c r="E7" s="43">
        <f>+E8+E64+E94+E88</f>
        <v>238365840</v>
      </c>
      <c r="F7" s="43">
        <f>+F8+F64+F94+F88</f>
        <v>140218128.43</v>
      </c>
      <c r="G7" s="43">
        <f>+G8+G64+G94+G88</f>
        <v>34047578.73</v>
      </c>
      <c r="EV7" s="7"/>
      <c r="EW7" s="7"/>
      <c r="EX7" s="4"/>
      <c r="EY7" s="4"/>
      <c r="EZ7" s="4"/>
      <c r="FA7" s="4"/>
      <c r="FB7" s="4"/>
      <c r="FC7" s="4"/>
      <c r="FD7" s="4"/>
      <c r="FE7" s="4"/>
      <c r="FF7" s="4"/>
      <c r="FG7" s="4"/>
      <c r="FH7" s="4"/>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spans="1:246" s="22" customFormat="1" ht="15">
      <c r="A8" s="46" t="s">
        <v>9</v>
      </c>
      <c r="B8" s="47" t="s">
        <v>10</v>
      </c>
      <c r="C8" s="43">
        <f>+C14+C51+C9</f>
        <v>0</v>
      </c>
      <c r="D8" s="43">
        <f>+D14+D51+D9</f>
        <v>452061000</v>
      </c>
      <c r="E8" s="43">
        <f>+E14+E51+E9</f>
        <v>216818680</v>
      </c>
      <c r="F8" s="43">
        <f>+F14+F51+F9</f>
        <v>143234873.43</v>
      </c>
      <c r="G8" s="43">
        <f>+G14+G51+G9</f>
        <v>34872658.73</v>
      </c>
      <c r="EV8" s="7"/>
      <c r="EW8" s="7"/>
      <c r="EX8" s="4"/>
      <c r="EY8" s="4"/>
      <c r="EZ8" s="4"/>
      <c r="FA8" s="4"/>
      <c r="FB8" s="4"/>
      <c r="FC8" s="4"/>
      <c r="FD8" s="4"/>
      <c r="FE8" s="4"/>
      <c r="FF8" s="4"/>
      <c r="FG8" s="4"/>
      <c r="FH8" s="4"/>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row>
    <row r="9" spans="1:246" s="22" customFormat="1" ht="15">
      <c r="A9" s="46" t="s">
        <v>11</v>
      </c>
      <c r="B9" s="47" t="s">
        <v>12</v>
      </c>
      <c r="C9" s="43">
        <f>+C10+C11+C12+C13</f>
        <v>0</v>
      </c>
      <c r="D9" s="43">
        <f>+D10+D11+D12+D13</f>
        <v>0</v>
      </c>
      <c r="E9" s="43">
        <f>+E10+E11+E12+E13</f>
        <v>0</v>
      </c>
      <c r="F9" s="43">
        <f>+F10+F11+F12+F13</f>
        <v>0</v>
      </c>
      <c r="G9" s="43">
        <f>+G10+G11+G12+G13</f>
        <v>0</v>
      </c>
      <c r="EV9" s="7"/>
      <c r="EW9" s="7"/>
      <c r="EX9" s="4"/>
      <c r="EY9" s="4"/>
      <c r="EZ9" s="4"/>
      <c r="FA9" s="4"/>
      <c r="FB9" s="4"/>
      <c r="FC9" s="4"/>
      <c r="FD9" s="4"/>
      <c r="FE9" s="4"/>
      <c r="FF9" s="4"/>
      <c r="FG9" s="4"/>
      <c r="FH9" s="4"/>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row>
    <row r="10" spans="1:246" s="22" customFormat="1" ht="45">
      <c r="A10" s="46" t="s">
        <v>13</v>
      </c>
      <c r="B10" s="47" t="s">
        <v>14</v>
      </c>
      <c r="C10" s="43"/>
      <c r="D10" s="43"/>
      <c r="E10" s="43"/>
      <c r="F10" s="21"/>
      <c r="G10" s="21"/>
      <c r="EV10" s="7"/>
      <c r="EW10" s="7"/>
      <c r="EX10" s="4"/>
      <c r="EY10" s="4"/>
      <c r="EZ10" s="4"/>
      <c r="FA10" s="4"/>
      <c r="FB10" s="4"/>
      <c r="FC10" s="4"/>
      <c r="FD10" s="4"/>
      <c r="FE10" s="4"/>
      <c r="FF10" s="4"/>
      <c r="FG10" s="4"/>
      <c r="FH10" s="4"/>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pans="1:246" s="22" customFormat="1" ht="45">
      <c r="A11" s="46" t="s">
        <v>15</v>
      </c>
      <c r="B11" s="47" t="s">
        <v>16</v>
      </c>
      <c r="C11" s="43"/>
      <c r="D11" s="43"/>
      <c r="E11" s="43"/>
      <c r="F11" s="21"/>
      <c r="G11" s="21"/>
      <c r="EV11" s="7"/>
      <c r="EW11" s="7"/>
      <c r="EX11" s="4"/>
      <c r="EY11" s="4"/>
      <c r="EZ11" s="4"/>
      <c r="FA11" s="4"/>
      <c r="FB11" s="4"/>
      <c r="FC11" s="4"/>
      <c r="FD11" s="4"/>
      <c r="FE11" s="4"/>
      <c r="FF11" s="4"/>
      <c r="FG11" s="4"/>
      <c r="FH11" s="4"/>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row>
    <row r="12" spans="1:246" s="22" customFormat="1" ht="30">
      <c r="A12" s="46" t="s">
        <v>17</v>
      </c>
      <c r="B12" s="47" t="s">
        <v>18</v>
      </c>
      <c r="C12" s="43"/>
      <c r="D12" s="43"/>
      <c r="E12" s="43"/>
      <c r="F12" s="21"/>
      <c r="G12" s="21"/>
      <c r="EV12" s="7"/>
      <c r="EW12" s="7"/>
      <c r="EX12" s="4"/>
      <c r="EY12" s="4"/>
      <c r="EZ12" s="4"/>
      <c r="FA12" s="4"/>
      <c r="FB12" s="4"/>
      <c r="FC12" s="4"/>
      <c r="FD12" s="4"/>
      <c r="FE12" s="4"/>
      <c r="FF12" s="4"/>
      <c r="FG12" s="4"/>
      <c r="FH12" s="4"/>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pans="1:246" s="22" customFormat="1" ht="45">
      <c r="A13" s="46"/>
      <c r="B13" s="47" t="s">
        <v>19</v>
      </c>
      <c r="C13" s="43"/>
      <c r="D13" s="43"/>
      <c r="E13" s="43"/>
      <c r="F13" s="21"/>
      <c r="G13" s="21"/>
      <c r="EV13" s="7"/>
      <c r="EW13" s="7"/>
      <c r="EX13" s="4"/>
      <c r="EY13" s="4"/>
      <c r="EZ13" s="4"/>
      <c r="FA13" s="4"/>
      <c r="FB13" s="4"/>
      <c r="FC13" s="4"/>
      <c r="FD13" s="4"/>
      <c r="FE13" s="4"/>
      <c r="FF13" s="4"/>
      <c r="FG13" s="4"/>
      <c r="FH13" s="4"/>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246" s="22" customFormat="1" ht="15">
      <c r="A14" s="46" t="s">
        <v>20</v>
      </c>
      <c r="B14" s="47" t="s">
        <v>21</v>
      </c>
      <c r="C14" s="43">
        <f>+C15+C27</f>
        <v>0</v>
      </c>
      <c r="D14" s="43">
        <f>+D15+D27</f>
        <v>451353000</v>
      </c>
      <c r="E14" s="43">
        <f>+E15+E27</f>
        <v>216542020</v>
      </c>
      <c r="F14" s="43">
        <f>+F15+F27</f>
        <v>143125081.96</v>
      </c>
      <c r="G14" s="43">
        <f>+G15+G27</f>
        <v>34863837.25</v>
      </c>
      <c r="EV14" s="7"/>
      <c r="EW14" s="7"/>
      <c r="EX14" s="4"/>
      <c r="EY14" s="4"/>
      <c r="EZ14" s="4"/>
      <c r="FA14" s="4"/>
      <c r="FB14" s="4"/>
      <c r="FC14" s="4"/>
      <c r="FD14" s="4"/>
      <c r="FE14" s="4"/>
      <c r="FF14" s="4"/>
      <c r="FG14" s="4"/>
      <c r="FH14" s="4"/>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row>
    <row r="15" spans="1:246" s="22" customFormat="1" ht="15">
      <c r="A15" s="46" t="s">
        <v>22</v>
      </c>
      <c r="B15" s="47" t="s">
        <v>23</v>
      </c>
      <c r="C15" s="43">
        <f>+C16+C23+C26</f>
        <v>0</v>
      </c>
      <c r="D15" s="43">
        <f>+D16+D23+D26</f>
        <v>19126000</v>
      </c>
      <c r="E15" s="43">
        <f>+E16+E23+E26</f>
        <v>10101000</v>
      </c>
      <c r="F15" s="43">
        <f>+F16+F23+F26</f>
        <v>6889152.46</v>
      </c>
      <c r="G15" s="43">
        <f>+G16+G23+G26</f>
        <v>1657734.75</v>
      </c>
      <c r="EV15" s="7"/>
      <c r="EW15" s="7"/>
      <c r="EX15" s="4"/>
      <c r="EY15" s="4"/>
      <c r="EZ15" s="4"/>
      <c r="FA15" s="4"/>
      <c r="FB15" s="4"/>
      <c r="FC15" s="4"/>
      <c r="FD15" s="4"/>
      <c r="FE15" s="4"/>
      <c r="FF15" s="4"/>
      <c r="FG15" s="4"/>
      <c r="FH15" s="4"/>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row>
    <row r="16" spans="1:246" s="22" customFormat="1" ht="30">
      <c r="A16" s="46" t="s">
        <v>24</v>
      </c>
      <c r="B16" s="47" t="s">
        <v>25</v>
      </c>
      <c r="C16" s="43">
        <f>C17+C18+C20+C21+C22+C19</f>
        <v>0</v>
      </c>
      <c r="D16" s="43">
        <v>309000</v>
      </c>
      <c r="E16" s="43">
        <v>309000</v>
      </c>
      <c r="F16" s="43">
        <f>F17+F18+F20+F21+F22+F19</f>
        <v>328114</v>
      </c>
      <c r="G16" s="43">
        <f>G17+G18+G20+G21+G22+G19</f>
        <v>19345</v>
      </c>
      <c r="EV16" s="7"/>
      <c r="EW16" s="7"/>
      <c r="EX16" s="4"/>
      <c r="EY16" s="4"/>
      <c r="EZ16" s="4"/>
      <c r="FA16" s="4"/>
      <c r="FB16" s="4"/>
      <c r="FC16" s="4"/>
      <c r="FD16" s="4"/>
      <c r="FE16" s="4"/>
      <c r="FF16" s="4"/>
      <c r="FG16" s="4"/>
      <c r="FH16" s="4"/>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row>
    <row r="17" spans="1:246" s="22" customFormat="1" ht="30">
      <c r="A17" s="48" t="s">
        <v>26</v>
      </c>
      <c r="B17" s="49" t="s">
        <v>27</v>
      </c>
      <c r="C17" s="50"/>
      <c r="D17" s="43"/>
      <c r="E17" s="44"/>
      <c r="F17" s="23">
        <v>328114</v>
      </c>
      <c r="G17" s="23">
        <f>F17-'[4]VENITURI'!$E$17</f>
        <v>19345</v>
      </c>
      <c r="EV17" s="7"/>
      <c r="EW17" s="7"/>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row>
    <row r="18" spans="1:246" s="22" customFormat="1" ht="30">
      <c r="A18" s="48" t="s">
        <v>28</v>
      </c>
      <c r="B18" s="49" t="s">
        <v>29</v>
      </c>
      <c r="C18" s="50"/>
      <c r="D18" s="43"/>
      <c r="E18" s="44"/>
      <c r="F18" s="23"/>
      <c r="G18" s="23"/>
      <c r="EV18" s="7"/>
      <c r="EW18" s="7"/>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row>
    <row r="19" spans="1:246" s="22" customFormat="1" ht="30">
      <c r="A19" s="48" t="s">
        <v>30</v>
      </c>
      <c r="B19" s="49" t="s">
        <v>31</v>
      </c>
      <c r="C19" s="50"/>
      <c r="D19" s="43"/>
      <c r="E19" s="44"/>
      <c r="F19" s="23"/>
      <c r="G19" s="23"/>
      <c r="EV19" s="7"/>
      <c r="EW19" s="7"/>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row>
    <row r="20" spans="1:246" s="22" customFormat="1" ht="30">
      <c r="A20" s="48" t="s">
        <v>32</v>
      </c>
      <c r="B20" s="49" t="s">
        <v>33</v>
      </c>
      <c r="C20" s="50"/>
      <c r="D20" s="43"/>
      <c r="E20" s="44"/>
      <c r="F20" s="23"/>
      <c r="G20" s="23"/>
      <c r="EV20" s="7"/>
      <c r="EW20" s="7"/>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row>
    <row r="21" spans="1:246" s="22" customFormat="1" ht="30">
      <c r="A21" s="48" t="s">
        <v>34</v>
      </c>
      <c r="B21" s="49" t="s">
        <v>35</v>
      </c>
      <c r="C21" s="50"/>
      <c r="D21" s="43"/>
      <c r="E21" s="44"/>
      <c r="F21" s="23"/>
      <c r="G21" s="23"/>
      <c r="EV21" s="7"/>
      <c r="EW21" s="7"/>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row>
    <row r="22" spans="1:246" s="22" customFormat="1" ht="54" customHeight="1">
      <c r="A22" s="48" t="s">
        <v>36</v>
      </c>
      <c r="B22" s="51" t="s">
        <v>37</v>
      </c>
      <c r="C22" s="50"/>
      <c r="D22" s="43"/>
      <c r="E22" s="44"/>
      <c r="F22" s="23"/>
      <c r="G22" s="23"/>
      <c r="EV22" s="7"/>
      <c r="EW22" s="7"/>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row>
    <row r="23" spans="1:246" s="22" customFormat="1" ht="17.25">
      <c r="A23" s="46" t="s">
        <v>38</v>
      </c>
      <c r="B23" s="52" t="s">
        <v>39</v>
      </c>
      <c r="C23" s="43">
        <f>C24+C25</f>
        <v>0</v>
      </c>
      <c r="D23" s="43">
        <f>D24+D25</f>
        <v>25000</v>
      </c>
      <c r="E23" s="43">
        <f>E24+E25</f>
        <v>25000</v>
      </c>
      <c r="F23" s="21">
        <f>F24+F25</f>
        <v>30601</v>
      </c>
      <c r="G23" s="21">
        <f>G24+G25</f>
        <v>2360</v>
      </c>
      <c r="EV23" s="7"/>
      <c r="EW23" s="7"/>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row>
    <row r="24" spans="1:246" s="22" customFormat="1" ht="33">
      <c r="A24" s="48" t="s">
        <v>40</v>
      </c>
      <c r="B24" s="51" t="s">
        <v>41</v>
      </c>
      <c r="C24" s="50"/>
      <c r="D24" s="53">
        <v>25000</v>
      </c>
      <c r="E24" s="44">
        <v>25000</v>
      </c>
      <c r="F24" s="23">
        <v>30601</v>
      </c>
      <c r="G24" s="23">
        <f>F24-'[4]VENITURI'!$E$24</f>
        <v>2360</v>
      </c>
      <c r="EV24" s="7"/>
      <c r="EW24" s="7"/>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row>
    <row r="25" spans="1:246" s="22" customFormat="1" ht="33">
      <c r="A25" s="48" t="s">
        <v>42</v>
      </c>
      <c r="B25" s="51" t="s">
        <v>43</v>
      </c>
      <c r="C25" s="50"/>
      <c r="D25" s="53"/>
      <c r="E25" s="44"/>
      <c r="F25" s="23"/>
      <c r="G25" s="23"/>
      <c r="EV25" s="7"/>
      <c r="EW25" s="7"/>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row>
    <row r="26" spans="1:246" s="22" customFormat="1" ht="33">
      <c r="A26" s="48"/>
      <c r="B26" s="51" t="s">
        <v>44</v>
      </c>
      <c r="C26" s="50"/>
      <c r="D26" s="53">
        <v>18792000</v>
      </c>
      <c r="E26" s="44">
        <v>9767000</v>
      </c>
      <c r="F26" s="23">
        <v>6530437.46</v>
      </c>
      <c r="G26" s="23">
        <f>F26-'[4]VENITURI'!$E$26</f>
        <v>1636029.75</v>
      </c>
      <c r="EV26" s="7"/>
      <c r="EW26" s="7"/>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row>
    <row r="27" spans="1:246" s="22" customFormat="1" ht="15">
      <c r="A27" s="46" t="s">
        <v>45</v>
      </c>
      <c r="B27" s="47" t="s">
        <v>46</v>
      </c>
      <c r="C27" s="43">
        <f>C28+C34+C50+C35+C36+C37+C38+C39+C40+C41+C42+C43+C44+C45+C46+C47+C48+C49</f>
        <v>0</v>
      </c>
      <c r="D27" s="43">
        <f>D28+D34+D50+D35+D36+D37+D38+D39+D40+D41+D42+D43+D44+D45+D46+D47+D48+D49</f>
        <v>432227000</v>
      </c>
      <c r="E27" s="43">
        <f>E28+E34+E50+E35+E36+E37+E38+E39+E40+E41+E42+E43+E44+E45+E46+E47+E48+E49</f>
        <v>206441020</v>
      </c>
      <c r="F27" s="43">
        <f>F28+F34+F50+F35+F36+F37+F38+F39+F40+F41+F42+F43+F44+F45+F46+F47+F48+F49</f>
        <v>136235929.5</v>
      </c>
      <c r="G27" s="43">
        <f>G28+G34+G50+G35+G36+G37+G38+G39+G40+G41+G42+G43+G44+G45+G46+G47+G48+G49</f>
        <v>33206102.5</v>
      </c>
      <c r="EV27" s="7"/>
      <c r="EW27" s="7"/>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row>
    <row r="28" spans="1:246" s="22" customFormat="1" ht="30">
      <c r="A28" s="46" t="s">
        <v>47</v>
      </c>
      <c r="B28" s="47" t="s">
        <v>48</v>
      </c>
      <c r="C28" s="43">
        <f>C29+C30+C31+C32+C33</f>
        <v>0</v>
      </c>
      <c r="D28" s="43">
        <f>D29+D30+D31+D32+D33</f>
        <v>412832000</v>
      </c>
      <c r="E28" s="43">
        <f>E29+E30+E31+E32+E33</f>
        <v>200789000</v>
      </c>
      <c r="F28" s="43">
        <f>F29+F30+F31+F32+F33</f>
        <v>132688728.5</v>
      </c>
      <c r="G28" s="43">
        <f>G29+G30+G31+G32+G33</f>
        <v>32785165.5</v>
      </c>
      <c r="EV28" s="7"/>
      <c r="EW28" s="7"/>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row>
    <row r="29" spans="1:246" s="22" customFormat="1" ht="30">
      <c r="A29" s="48" t="s">
        <v>49</v>
      </c>
      <c r="B29" s="49" t="s">
        <v>50</v>
      </c>
      <c r="C29" s="50"/>
      <c r="D29" s="53">
        <v>412832000</v>
      </c>
      <c r="E29" s="44">
        <v>200789000</v>
      </c>
      <c r="F29" s="23">
        <v>133196853</v>
      </c>
      <c r="G29" s="23">
        <f>F29-'[4]VENITURI'!$E$29</f>
        <v>33104944</v>
      </c>
      <c r="EV29" s="7"/>
      <c r="EW29" s="7"/>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row>
    <row r="30" spans="1:246" s="22" customFormat="1" ht="66">
      <c r="A30" s="48" t="s">
        <v>51</v>
      </c>
      <c r="B30" s="51" t="s">
        <v>52</v>
      </c>
      <c r="C30" s="50"/>
      <c r="D30" s="53"/>
      <c r="E30" s="44"/>
      <c r="F30" s="23">
        <v>-543125.5</v>
      </c>
      <c r="G30" s="23">
        <f>F30-'[4]VENITURI'!$E$30</f>
        <v>-336261.5</v>
      </c>
      <c r="EV30" s="7"/>
      <c r="EW30" s="7"/>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row>
    <row r="31" spans="1:246" s="22" customFormat="1" ht="27.75" customHeight="1">
      <c r="A31" s="48" t="s">
        <v>53</v>
      </c>
      <c r="B31" s="49" t="s">
        <v>54</v>
      </c>
      <c r="C31" s="50"/>
      <c r="D31" s="53"/>
      <c r="E31" s="44"/>
      <c r="F31" s="23"/>
      <c r="G31" s="23"/>
      <c r="EV31" s="7"/>
      <c r="EW31" s="7"/>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row>
    <row r="32" spans="1:246" s="22" customFormat="1" ht="15">
      <c r="A32" s="48" t="s">
        <v>55</v>
      </c>
      <c r="B32" s="49" t="s">
        <v>56</v>
      </c>
      <c r="C32" s="50"/>
      <c r="D32" s="53"/>
      <c r="E32" s="44"/>
      <c r="F32" s="23">
        <v>35001</v>
      </c>
      <c r="G32" s="23">
        <f>F32-'[4]VENITURI'!$E$32</f>
        <v>16483</v>
      </c>
      <c r="EV32" s="7"/>
      <c r="EW32" s="7"/>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row>
    <row r="33" spans="1:246" s="22" customFormat="1" ht="15">
      <c r="A33" s="48" t="s">
        <v>57</v>
      </c>
      <c r="B33" s="49" t="s">
        <v>58</v>
      </c>
      <c r="C33" s="50"/>
      <c r="D33" s="53"/>
      <c r="E33" s="44"/>
      <c r="F33" s="23"/>
      <c r="G33" s="23"/>
      <c r="EV33" s="7"/>
      <c r="EW33" s="7"/>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row>
    <row r="34" spans="1:246" s="22" customFormat="1" ht="15">
      <c r="A34" s="48" t="s">
        <v>59</v>
      </c>
      <c r="B34" s="49" t="s">
        <v>60</v>
      </c>
      <c r="C34" s="50"/>
      <c r="D34" s="53"/>
      <c r="E34" s="44"/>
      <c r="F34" s="23"/>
      <c r="G34" s="23"/>
      <c r="EV34" s="7"/>
      <c r="EW34" s="7"/>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row>
    <row r="35" spans="1:246" s="22" customFormat="1" ht="42.75">
      <c r="A35" s="48" t="s">
        <v>61</v>
      </c>
      <c r="B35" s="54" t="s">
        <v>62</v>
      </c>
      <c r="C35" s="50"/>
      <c r="D35" s="53"/>
      <c r="E35" s="44"/>
      <c r="F35" s="23"/>
      <c r="G35" s="23"/>
      <c r="EV35" s="7"/>
      <c r="EW35" s="7"/>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row>
    <row r="36" spans="1:246" s="22" customFormat="1" ht="45">
      <c r="A36" s="48" t="s">
        <v>63</v>
      </c>
      <c r="B36" s="49" t="s">
        <v>64</v>
      </c>
      <c r="C36" s="50"/>
      <c r="D36" s="53">
        <v>25000</v>
      </c>
      <c r="E36" s="44">
        <v>10880</v>
      </c>
      <c r="F36" s="23">
        <v>3547</v>
      </c>
      <c r="G36" s="23">
        <f>F36-'[4]VENITURI'!$E$36</f>
        <v>0</v>
      </c>
      <c r="EV36" s="7"/>
      <c r="EW36" s="7"/>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row>
    <row r="37" spans="1:246" s="22" customFormat="1" ht="75">
      <c r="A37" s="48" t="s">
        <v>65</v>
      </c>
      <c r="B37" s="49" t="s">
        <v>66</v>
      </c>
      <c r="C37" s="50"/>
      <c r="D37" s="53">
        <v>6000</v>
      </c>
      <c r="E37" s="44">
        <v>6000</v>
      </c>
      <c r="F37" s="23">
        <v>9347</v>
      </c>
      <c r="G37" s="23">
        <f>F37-'[4]VENITURI'!$E$37</f>
        <v>1067</v>
      </c>
      <c r="EV37" s="7"/>
      <c r="EW37" s="7"/>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row>
    <row r="38" spans="1:246" s="22" customFormat="1" ht="60">
      <c r="A38" s="48" t="s">
        <v>67</v>
      </c>
      <c r="B38" s="49" t="s">
        <v>68</v>
      </c>
      <c r="C38" s="50"/>
      <c r="D38" s="53"/>
      <c r="E38" s="44"/>
      <c r="F38" s="23"/>
      <c r="G38" s="23"/>
      <c r="EV38" s="7"/>
      <c r="EW38" s="7"/>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row>
    <row r="39" spans="1:246" s="22" customFormat="1" ht="60">
      <c r="A39" s="48" t="s">
        <v>69</v>
      </c>
      <c r="B39" s="49" t="s">
        <v>70</v>
      </c>
      <c r="C39" s="50"/>
      <c r="D39" s="53"/>
      <c r="E39" s="44"/>
      <c r="F39" s="23"/>
      <c r="G39" s="23"/>
      <c r="EV39" s="7"/>
      <c r="EW39" s="7"/>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row>
    <row r="40" spans="1:246" s="22" customFormat="1" ht="60">
      <c r="A40" s="48" t="s">
        <v>71</v>
      </c>
      <c r="B40" s="49" t="s">
        <v>72</v>
      </c>
      <c r="C40" s="50"/>
      <c r="D40" s="53"/>
      <c r="E40" s="44"/>
      <c r="F40" s="23"/>
      <c r="G40" s="23"/>
      <c r="EV40" s="7"/>
      <c r="EW40" s="7"/>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row>
    <row r="41" spans="1:246" s="22" customFormat="1" ht="60">
      <c r="A41" s="48" t="s">
        <v>73</v>
      </c>
      <c r="B41" s="49" t="s">
        <v>74</v>
      </c>
      <c r="C41" s="50"/>
      <c r="D41" s="53"/>
      <c r="E41" s="44"/>
      <c r="F41" s="23"/>
      <c r="G41" s="23"/>
      <c r="EV41" s="7"/>
      <c r="EW41" s="7"/>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row>
    <row r="42" spans="1:246" s="22" customFormat="1" ht="45">
      <c r="A42" s="48" t="s">
        <v>75</v>
      </c>
      <c r="B42" s="49" t="s">
        <v>76</v>
      </c>
      <c r="C42" s="50"/>
      <c r="D42" s="53">
        <v>46000</v>
      </c>
      <c r="E42" s="44">
        <v>30820</v>
      </c>
      <c r="F42" s="23">
        <v>7067</v>
      </c>
      <c r="G42" s="23">
        <f>F42-'[4]VENITURI'!$E$42</f>
        <v>3574</v>
      </c>
      <c r="EV42" s="7"/>
      <c r="EW42" s="7"/>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row>
    <row r="43" spans="1:246" s="22" customFormat="1" ht="30" customHeight="1">
      <c r="A43" s="48" t="s">
        <v>77</v>
      </c>
      <c r="B43" s="49" t="s">
        <v>78</v>
      </c>
      <c r="C43" s="50"/>
      <c r="D43" s="53"/>
      <c r="E43" s="44"/>
      <c r="F43" s="23">
        <v>-16442</v>
      </c>
      <c r="G43" s="23">
        <f>F43-'[4]VENITURI'!$E$43</f>
        <v>205</v>
      </c>
      <c r="EV43" s="7"/>
      <c r="EW43" s="7"/>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row>
    <row r="44" spans="1:246" s="22" customFormat="1" ht="15">
      <c r="A44" s="48" t="s">
        <v>79</v>
      </c>
      <c r="B44" s="49" t="s">
        <v>80</v>
      </c>
      <c r="C44" s="50"/>
      <c r="D44" s="53">
        <v>7009000</v>
      </c>
      <c r="E44" s="44">
        <v>2463000</v>
      </c>
      <c r="F44" s="23">
        <v>759979</v>
      </c>
      <c r="G44" s="23">
        <f>F44-'[4]VENITURI'!$E$44</f>
        <v>45058</v>
      </c>
      <c r="EV44" s="7"/>
      <c r="EW44" s="7"/>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row>
    <row r="45" spans="1:246" s="22" customFormat="1" ht="30">
      <c r="A45" s="48" t="s">
        <v>81</v>
      </c>
      <c r="B45" s="49" t="s">
        <v>82</v>
      </c>
      <c r="C45" s="50"/>
      <c r="D45" s="53">
        <v>20000</v>
      </c>
      <c r="E45" s="44">
        <v>18240</v>
      </c>
      <c r="F45" s="23">
        <v>17557</v>
      </c>
      <c r="G45" s="23">
        <f>F45-'[4]VENITURI'!$E$45</f>
        <v>3269</v>
      </c>
      <c r="EV45" s="7"/>
      <c r="EW45" s="7"/>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row>
    <row r="46" spans="1:246" s="22" customFormat="1" ht="38.25" customHeight="1">
      <c r="A46" s="55" t="s">
        <v>83</v>
      </c>
      <c r="B46" s="56" t="s">
        <v>84</v>
      </c>
      <c r="C46" s="50"/>
      <c r="D46" s="53"/>
      <c r="E46" s="44"/>
      <c r="F46" s="23">
        <v>1105</v>
      </c>
      <c r="G46" s="23">
        <f>F46-'[4]VENITURI'!$E$46</f>
        <v>705</v>
      </c>
      <c r="EV46" s="7"/>
      <c r="EW46" s="7"/>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row>
    <row r="47" spans="1:246" s="22" customFormat="1" ht="30">
      <c r="A47" s="55" t="s">
        <v>85</v>
      </c>
      <c r="B47" s="56" t="s">
        <v>86</v>
      </c>
      <c r="C47" s="50"/>
      <c r="D47" s="53"/>
      <c r="E47" s="44"/>
      <c r="F47" s="23"/>
      <c r="G47" s="23"/>
      <c r="EV47" s="7"/>
      <c r="EW47" s="7"/>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row>
    <row r="48" spans="1:246" s="22" customFormat="1" ht="45">
      <c r="A48" s="55" t="s">
        <v>87</v>
      </c>
      <c r="B48" s="56" t="s">
        <v>88</v>
      </c>
      <c r="C48" s="50"/>
      <c r="D48" s="53">
        <v>209000</v>
      </c>
      <c r="E48" s="44">
        <v>108080</v>
      </c>
      <c r="F48" s="23">
        <v>93713</v>
      </c>
      <c r="G48" s="23">
        <f>F48-'[4]VENITURI'!$E$48</f>
        <v>25688</v>
      </c>
      <c r="EV48" s="7"/>
      <c r="EW48" s="7"/>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row>
    <row r="49" spans="1:246" s="22" customFormat="1" ht="30">
      <c r="A49" s="55" t="s">
        <v>89</v>
      </c>
      <c r="B49" s="56" t="s">
        <v>90</v>
      </c>
      <c r="C49" s="50"/>
      <c r="D49" s="53">
        <v>12080000</v>
      </c>
      <c r="E49" s="44">
        <v>3015000</v>
      </c>
      <c r="F49" s="23">
        <v>2671328</v>
      </c>
      <c r="G49" s="23">
        <f>F49-'[4]VENITURI'!$E$49</f>
        <v>341371</v>
      </c>
      <c r="EV49" s="7"/>
      <c r="EW49" s="7"/>
      <c r="EX49" s="4"/>
      <c r="EY49" s="4"/>
      <c r="EZ49" s="4"/>
      <c r="FA49" s="4"/>
      <c r="FB49" s="4"/>
      <c r="FC49" s="4"/>
      <c r="FD49" s="4"/>
      <c r="FE49" s="4"/>
      <c r="FF49" s="4"/>
      <c r="FG49" s="4"/>
      <c r="FH49" s="4"/>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row>
    <row r="50" spans="1:246" s="22" customFormat="1" ht="30">
      <c r="A50" s="48" t="s">
        <v>91</v>
      </c>
      <c r="B50" s="49" t="s">
        <v>92</v>
      </c>
      <c r="C50" s="50"/>
      <c r="D50" s="53"/>
      <c r="E50" s="44"/>
      <c r="F50" s="23"/>
      <c r="G50" s="23"/>
      <c r="EV50" s="7"/>
      <c r="EW50" s="7"/>
      <c r="EX50" s="4"/>
      <c r="EY50" s="4"/>
      <c r="EZ50" s="4"/>
      <c r="FA50" s="4"/>
      <c r="FB50" s="4"/>
      <c r="FC50" s="4"/>
      <c r="FD50" s="4"/>
      <c r="FE50" s="4"/>
      <c r="FF50" s="4"/>
      <c r="FG50" s="4"/>
      <c r="FH50" s="4"/>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row>
    <row r="51" spans="1:246" s="22" customFormat="1" ht="15">
      <c r="A51" s="46" t="s">
        <v>93</v>
      </c>
      <c r="B51" s="47" t="s">
        <v>94</v>
      </c>
      <c r="C51" s="43">
        <f>+C52+C57</f>
        <v>0</v>
      </c>
      <c r="D51" s="43">
        <f>+D52+D57</f>
        <v>708000</v>
      </c>
      <c r="E51" s="43">
        <f>+E52+E57</f>
        <v>276660</v>
      </c>
      <c r="F51" s="21">
        <f>+F52+F57</f>
        <v>109791.47</v>
      </c>
      <c r="G51" s="21">
        <f>+G52+G57</f>
        <v>8821.48</v>
      </c>
      <c r="EV51" s="7"/>
      <c r="EW51" s="7"/>
      <c r="EX51" s="4"/>
      <c r="EY51" s="4"/>
      <c r="EZ51" s="4"/>
      <c r="FA51" s="4"/>
      <c r="FB51" s="4"/>
      <c r="FC51" s="4"/>
      <c r="FD51" s="4"/>
      <c r="FE51" s="4"/>
      <c r="FF51" s="4"/>
      <c r="FG51" s="4"/>
      <c r="FH51" s="4"/>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row>
    <row r="52" spans="1:246" s="22" customFormat="1" ht="15">
      <c r="A52" s="46" t="s">
        <v>95</v>
      </c>
      <c r="B52" s="47" t="s">
        <v>96</v>
      </c>
      <c r="C52" s="43">
        <f>+C53+C55</f>
        <v>0</v>
      </c>
      <c r="D52" s="43">
        <f>+D53+D55</f>
        <v>146000</v>
      </c>
      <c r="E52" s="43">
        <f>+E53+E55</f>
        <v>67660</v>
      </c>
      <c r="F52" s="21">
        <f>+F53+F55</f>
        <v>37280.72</v>
      </c>
      <c r="G52" s="21">
        <f>+G53+G55</f>
        <v>4887.420000000002</v>
      </c>
      <c r="EV52" s="7"/>
      <c r="EW52" s="7"/>
      <c r="EX52" s="4"/>
      <c r="EY52" s="4"/>
      <c r="EZ52" s="4"/>
      <c r="FA52" s="4"/>
      <c r="FB52" s="4"/>
      <c r="FC52" s="4"/>
      <c r="FD52" s="4"/>
      <c r="FE52" s="4"/>
      <c r="FF52" s="4"/>
      <c r="FG52" s="4"/>
      <c r="FH52" s="4"/>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row>
    <row r="53" spans="1:246" s="22" customFormat="1" ht="15">
      <c r="A53" s="46" t="s">
        <v>97</v>
      </c>
      <c r="B53" s="47" t="s">
        <v>98</v>
      </c>
      <c r="C53" s="43">
        <f>+C54</f>
        <v>0</v>
      </c>
      <c r="D53" s="43">
        <f>+D54</f>
        <v>146000</v>
      </c>
      <c r="E53" s="43">
        <f>+E54</f>
        <v>67660</v>
      </c>
      <c r="F53" s="21">
        <f>+F54</f>
        <v>37280.72</v>
      </c>
      <c r="G53" s="21">
        <f>+G54</f>
        <v>4887.420000000002</v>
      </c>
      <c r="EV53" s="7"/>
      <c r="EW53" s="7"/>
      <c r="EX53" s="4"/>
      <c r="EY53" s="4"/>
      <c r="EZ53" s="4"/>
      <c r="FA53" s="4"/>
      <c r="FB53" s="4"/>
      <c r="FC53" s="4"/>
      <c r="FD53" s="4"/>
      <c r="FE53" s="4"/>
      <c r="FF53" s="4"/>
      <c r="FG53" s="4"/>
      <c r="FH53" s="4"/>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row>
    <row r="54" spans="1:246" s="22" customFormat="1" ht="15">
      <c r="A54" s="48" t="s">
        <v>99</v>
      </c>
      <c r="B54" s="49" t="s">
        <v>100</v>
      </c>
      <c r="C54" s="50"/>
      <c r="D54" s="53">
        <v>146000</v>
      </c>
      <c r="E54" s="44">
        <v>67660</v>
      </c>
      <c r="F54" s="23">
        <v>37280.72</v>
      </c>
      <c r="G54" s="23">
        <f>F54-'[4]VENITURI'!$E$54</f>
        <v>4887.420000000002</v>
      </c>
      <c r="EV54" s="7"/>
      <c r="EW54" s="7"/>
      <c r="EX54" s="4"/>
      <c r="EY54" s="4"/>
      <c r="EZ54" s="4"/>
      <c r="FA54" s="4"/>
      <c r="FB54" s="4"/>
      <c r="FC54" s="4"/>
      <c r="FD54" s="4"/>
      <c r="FE54" s="4"/>
      <c r="FF54" s="4"/>
      <c r="FG54" s="4"/>
      <c r="FH54" s="4"/>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row>
    <row r="55" spans="1:246" s="22" customFormat="1" ht="15">
      <c r="A55" s="46" t="s">
        <v>101</v>
      </c>
      <c r="B55" s="47" t="s">
        <v>102</v>
      </c>
      <c r="C55" s="43">
        <f>+C56</f>
        <v>0</v>
      </c>
      <c r="D55" s="43">
        <f>+D56</f>
        <v>0</v>
      </c>
      <c r="E55" s="43">
        <f>+E56</f>
        <v>0</v>
      </c>
      <c r="F55" s="21">
        <f>+F56</f>
        <v>0</v>
      </c>
      <c r="G55" s="21">
        <f>+G56</f>
        <v>0</v>
      </c>
      <c r="EV55" s="7"/>
      <c r="EW55" s="7"/>
      <c r="EX55" s="4"/>
      <c r="EY55" s="4"/>
      <c r="EZ55" s="4"/>
      <c r="FA55" s="4"/>
      <c r="FB55" s="4"/>
      <c r="FC55" s="4"/>
      <c r="FD55" s="4"/>
      <c r="FE55" s="4"/>
      <c r="FF55" s="4"/>
      <c r="FG55" s="4"/>
      <c r="FH55" s="4"/>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row>
    <row r="56" spans="1:246" s="22" customFormat="1" ht="15">
      <c r="A56" s="48" t="s">
        <v>103</v>
      </c>
      <c r="B56" s="49" t="s">
        <v>104</v>
      </c>
      <c r="C56" s="50"/>
      <c r="D56" s="43"/>
      <c r="E56" s="43"/>
      <c r="F56" s="23"/>
      <c r="G56" s="23"/>
      <c r="EV56" s="7"/>
      <c r="EW56" s="7"/>
      <c r="EX56" s="4"/>
      <c r="EY56" s="4"/>
      <c r="EZ56" s="4"/>
      <c r="FA56" s="4"/>
      <c r="FB56" s="4"/>
      <c r="FC56" s="4"/>
      <c r="FD56" s="4"/>
      <c r="FE56" s="4"/>
      <c r="FF56" s="4"/>
      <c r="FG56" s="4"/>
      <c r="FH56" s="4"/>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row>
    <row r="57" spans="1:246" s="22" customFormat="1" ht="15">
      <c r="A57" s="46" t="s">
        <v>105</v>
      </c>
      <c r="B57" s="47" t="s">
        <v>106</v>
      </c>
      <c r="C57" s="43">
        <f>+C58+C62</f>
        <v>0</v>
      </c>
      <c r="D57" s="43">
        <f>+D58+D62</f>
        <v>562000</v>
      </c>
      <c r="E57" s="43">
        <f>+E58+E62</f>
        <v>209000</v>
      </c>
      <c r="F57" s="21">
        <f>+F58+F62</f>
        <v>72510.75</v>
      </c>
      <c r="G57" s="21">
        <f>+G58+G62</f>
        <v>3934.0599999999977</v>
      </c>
      <c r="EX57" s="24"/>
      <c r="EY57" s="24"/>
      <c r="EZ57" s="24"/>
      <c r="FA57" s="24"/>
      <c r="FB57" s="24"/>
      <c r="FC57" s="24"/>
      <c r="FD57" s="24"/>
      <c r="FE57" s="24"/>
      <c r="FF57" s="24"/>
      <c r="FG57" s="24"/>
      <c r="FH57" s="24"/>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row>
    <row r="58" spans="1:246" s="22" customFormat="1" ht="15">
      <c r="A58" s="46" t="s">
        <v>107</v>
      </c>
      <c r="B58" s="47" t="s">
        <v>108</v>
      </c>
      <c r="C58" s="43">
        <f>C61+C59+C60</f>
        <v>0</v>
      </c>
      <c r="D58" s="43">
        <f>D61+D59+D60</f>
        <v>562000</v>
      </c>
      <c r="E58" s="43">
        <f>E61+E59+E60</f>
        <v>209000</v>
      </c>
      <c r="F58" s="21">
        <f>F61+F59+F60</f>
        <v>72510.75</v>
      </c>
      <c r="G58" s="21">
        <f>G61+G59+G60</f>
        <v>3934.0599999999977</v>
      </c>
      <c r="EV58" s="7"/>
      <c r="EW58" s="7"/>
      <c r="EX58" s="4"/>
      <c r="EY58" s="4"/>
      <c r="EZ58" s="4"/>
      <c r="FA58" s="4"/>
      <c r="FB58" s="4"/>
      <c r="FC58" s="4"/>
      <c r="FD58" s="4"/>
      <c r="FE58" s="4"/>
      <c r="FF58" s="4"/>
      <c r="FG58" s="4"/>
      <c r="FH58" s="4"/>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row>
    <row r="59" spans="1:246" s="22" customFormat="1" ht="15">
      <c r="A59" s="57" t="s">
        <v>109</v>
      </c>
      <c r="B59" s="47" t="s">
        <v>110</v>
      </c>
      <c r="C59" s="43"/>
      <c r="D59" s="43"/>
      <c r="E59" s="43"/>
      <c r="F59" s="21"/>
      <c r="G59" s="21"/>
      <c r="EV59" s="7"/>
      <c r="EW59" s="7"/>
      <c r="EX59" s="4"/>
      <c r="EY59" s="4"/>
      <c r="EZ59" s="4"/>
      <c r="FA59" s="4"/>
      <c r="FB59" s="4"/>
      <c r="FC59" s="4"/>
      <c r="FD59" s="4"/>
      <c r="FE59" s="4"/>
      <c r="FF59" s="4"/>
      <c r="FG59" s="4"/>
      <c r="FH59" s="4"/>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row>
    <row r="60" spans="1:246" s="22" customFormat="1" ht="30">
      <c r="A60" s="57" t="s">
        <v>111</v>
      </c>
      <c r="B60" s="47" t="s">
        <v>112</v>
      </c>
      <c r="C60" s="43"/>
      <c r="D60" s="43"/>
      <c r="E60" s="43"/>
      <c r="F60" s="21"/>
      <c r="G60" s="21"/>
      <c r="EV60" s="7"/>
      <c r="EW60" s="7"/>
      <c r="EX60" s="4"/>
      <c r="EY60" s="4"/>
      <c r="EZ60" s="4"/>
      <c r="FA60" s="4"/>
      <c r="FB60" s="4"/>
      <c r="FC60" s="4"/>
      <c r="FD60" s="4"/>
      <c r="FE60" s="4"/>
      <c r="FF60" s="4"/>
      <c r="FG60" s="4"/>
      <c r="FH60" s="4"/>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row>
    <row r="61" spans="1:246" s="22" customFormat="1" ht="15">
      <c r="A61" s="48" t="s">
        <v>113</v>
      </c>
      <c r="B61" s="58" t="s">
        <v>114</v>
      </c>
      <c r="C61" s="50"/>
      <c r="D61" s="53">
        <v>562000</v>
      </c>
      <c r="E61" s="44">
        <v>209000</v>
      </c>
      <c r="F61" s="23">
        <v>72510.75</v>
      </c>
      <c r="G61" s="23">
        <f>F61-'[4]VENITURI'!$E$61</f>
        <v>3934.0599999999977</v>
      </c>
      <c r="EV61" s="7"/>
      <c r="EW61" s="7"/>
      <c r="EX61" s="4"/>
      <c r="EY61" s="4"/>
      <c r="EZ61" s="4"/>
      <c r="FA61" s="4"/>
      <c r="FB61" s="4"/>
      <c r="FC61" s="4"/>
      <c r="FD61" s="4"/>
      <c r="FE61" s="4"/>
      <c r="FF61" s="4"/>
      <c r="FG61" s="4"/>
      <c r="FH61" s="4"/>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row>
    <row r="62" spans="1:246" s="22" customFormat="1" ht="30">
      <c r="A62" s="46" t="s">
        <v>115</v>
      </c>
      <c r="B62" s="47" t="s">
        <v>116</v>
      </c>
      <c r="C62" s="43">
        <f>C63</f>
        <v>0</v>
      </c>
      <c r="D62" s="43">
        <f>D63</f>
        <v>0</v>
      </c>
      <c r="E62" s="43">
        <f>E63</f>
        <v>0</v>
      </c>
      <c r="F62" s="21">
        <f>F63</f>
        <v>0</v>
      </c>
      <c r="G62" s="21">
        <f>G63</f>
        <v>0</v>
      </c>
      <c r="EV62" s="7"/>
      <c r="EW62" s="7"/>
      <c r="EX62" s="4"/>
      <c r="EY62" s="4"/>
      <c r="EZ62" s="4"/>
      <c r="FA62" s="4"/>
      <c r="FB62" s="4"/>
      <c r="FC62" s="4"/>
      <c r="FD62" s="4"/>
      <c r="FE62" s="4"/>
      <c r="FF62" s="4"/>
      <c r="FG62" s="4"/>
      <c r="FH62" s="4"/>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row>
    <row r="63" spans="1:246" s="22" customFormat="1" ht="15">
      <c r="A63" s="48" t="s">
        <v>117</v>
      </c>
      <c r="B63" s="58" t="s">
        <v>118</v>
      </c>
      <c r="C63" s="50"/>
      <c r="D63" s="43"/>
      <c r="E63" s="43"/>
      <c r="F63" s="23"/>
      <c r="G63" s="23"/>
      <c r="EV63" s="7"/>
      <c r="EW63" s="7"/>
      <c r="EX63" s="4"/>
      <c r="EY63" s="4"/>
      <c r="EZ63" s="4"/>
      <c r="FA63" s="4"/>
      <c r="FB63" s="4"/>
      <c r="FC63" s="4"/>
      <c r="FD63" s="4"/>
      <c r="FE63" s="4"/>
      <c r="FF63" s="4"/>
      <c r="FG63" s="4"/>
      <c r="FH63" s="4"/>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row>
    <row r="64" spans="1:246" s="22" customFormat="1" ht="15">
      <c r="A64" s="46" t="s">
        <v>119</v>
      </c>
      <c r="B64" s="47" t="s">
        <v>120</v>
      </c>
      <c r="C64" s="43">
        <f>+C65</f>
        <v>0</v>
      </c>
      <c r="D64" s="43">
        <f>+D65</f>
        <v>21547160</v>
      </c>
      <c r="E64" s="43">
        <f>+E65</f>
        <v>21547160</v>
      </c>
      <c r="F64" s="21">
        <f>+F65</f>
        <v>-718</v>
      </c>
      <c r="G64" s="21">
        <f>+G65</f>
        <v>0</v>
      </c>
      <c r="EV64" s="7"/>
      <c r="EW64" s="7"/>
      <c r="EX64" s="4"/>
      <c r="EY64" s="4"/>
      <c r="EZ64" s="4"/>
      <c r="FA64" s="4"/>
      <c r="FB64" s="4"/>
      <c r="FC64" s="4"/>
      <c r="FD64" s="4"/>
      <c r="FE64" s="4"/>
      <c r="FF64" s="4"/>
      <c r="FG64" s="4"/>
      <c r="FH64" s="4"/>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row>
    <row r="65" spans="1:246" s="22" customFormat="1" ht="30">
      <c r="A65" s="46" t="s">
        <v>121</v>
      </c>
      <c r="B65" s="47" t="s">
        <v>122</v>
      </c>
      <c r="C65" s="43">
        <f>+C66+C79</f>
        <v>0</v>
      </c>
      <c r="D65" s="43">
        <f>+D66+D79</f>
        <v>21547160</v>
      </c>
      <c r="E65" s="43">
        <f>+E66+E79</f>
        <v>21547160</v>
      </c>
      <c r="F65" s="21">
        <f>+F66+F79</f>
        <v>-718</v>
      </c>
      <c r="G65" s="21">
        <f>+G66+G79</f>
        <v>0</v>
      </c>
      <c r="EV65" s="7"/>
      <c r="EW65" s="7"/>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row>
    <row r="66" spans="1:246" s="22" customFormat="1" ht="15">
      <c r="A66" s="46" t="s">
        <v>123</v>
      </c>
      <c r="B66" s="47" t="s">
        <v>124</v>
      </c>
      <c r="C66" s="43">
        <f>C67+C68+C69+C70+C72+C73+C74+C75+C71+C76+C77+C78</f>
        <v>0</v>
      </c>
      <c r="D66" s="43">
        <f>D67+D68+D69+D70+D72+D73+D74+D75+D71+D76+D77+D78</f>
        <v>21547160</v>
      </c>
      <c r="E66" s="43">
        <f>E67+E68+E69+E70+E72+E73+E74+E75+E71+E76+E77+E78</f>
        <v>21547160</v>
      </c>
      <c r="F66" s="21">
        <f>F67+F68+F69+F70+F72+F73+F74+F75+F71+F76+F77+F78</f>
        <v>-14</v>
      </c>
      <c r="G66" s="21">
        <f>G67+G68+G69+G70+G72+G73+G74+G75+G71+G76+G77+G78</f>
        <v>0</v>
      </c>
      <c r="EV66" s="7"/>
      <c r="EW66" s="7"/>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row>
    <row r="67" spans="1:246" s="22" customFormat="1" ht="30">
      <c r="A67" s="48" t="s">
        <v>125</v>
      </c>
      <c r="B67" s="58" t="s">
        <v>126</v>
      </c>
      <c r="C67" s="50"/>
      <c r="D67" s="43"/>
      <c r="E67" s="43"/>
      <c r="F67" s="23"/>
      <c r="G67" s="23"/>
      <c r="EV67" s="7"/>
      <c r="EW67" s="7"/>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row>
    <row r="68" spans="1:246" s="22" customFormat="1" ht="45">
      <c r="A68" s="48" t="s">
        <v>127</v>
      </c>
      <c r="B68" s="58" t="s">
        <v>128</v>
      </c>
      <c r="C68" s="50"/>
      <c r="D68" s="43"/>
      <c r="E68" s="43"/>
      <c r="F68" s="23"/>
      <c r="G68" s="23"/>
      <c r="EV68" s="7"/>
      <c r="EW68" s="7"/>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row>
    <row r="69" spans="1:246" s="22" customFormat="1" ht="30">
      <c r="A69" s="59" t="s">
        <v>129</v>
      </c>
      <c r="B69" s="58" t="s">
        <v>130</v>
      </c>
      <c r="C69" s="50"/>
      <c r="D69" s="53">
        <v>18833160</v>
      </c>
      <c r="E69" s="44">
        <v>18833160</v>
      </c>
      <c r="F69" s="23"/>
      <c r="G69" s="23"/>
      <c r="EV69" s="7"/>
      <c r="EW69" s="7"/>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row>
    <row r="70" spans="1:246" s="22" customFormat="1" ht="30">
      <c r="A70" s="48" t="s">
        <v>131</v>
      </c>
      <c r="B70" s="60" t="s">
        <v>132</v>
      </c>
      <c r="C70" s="50"/>
      <c r="D70" s="53"/>
      <c r="E70" s="44"/>
      <c r="F70" s="23">
        <v>-14</v>
      </c>
      <c r="G70" s="23">
        <f>F70-'[4]VENITURI'!$E$70</f>
        <v>0</v>
      </c>
      <c r="EV70" s="7"/>
      <c r="EW70" s="7"/>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row>
    <row r="71" spans="1:246" s="22" customFormat="1" ht="15">
      <c r="A71" s="48" t="s">
        <v>133</v>
      </c>
      <c r="B71" s="60" t="s">
        <v>134</v>
      </c>
      <c r="C71" s="50"/>
      <c r="D71" s="53"/>
      <c r="E71" s="44"/>
      <c r="F71" s="23"/>
      <c r="G71" s="23"/>
      <c r="EV71" s="7"/>
      <c r="EW71" s="7"/>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row>
    <row r="72" spans="1:246" s="22" customFormat="1" ht="30">
      <c r="A72" s="48" t="s">
        <v>135</v>
      </c>
      <c r="B72" s="60" t="s">
        <v>136</v>
      </c>
      <c r="C72" s="50"/>
      <c r="D72" s="53"/>
      <c r="E72" s="44"/>
      <c r="F72" s="23"/>
      <c r="G72" s="23"/>
      <c r="EV72" s="7"/>
      <c r="EW72" s="7"/>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row>
    <row r="73" spans="1:246" s="22" customFormat="1" ht="30">
      <c r="A73" s="48" t="s">
        <v>137</v>
      </c>
      <c r="B73" s="60" t="s">
        <v>138</v>
      </c>
      <c r="C73" s="50"/>
      <c r="D73" s="53"/>
      <c r="E73" s="44"/>
      <c r="F73" s="23"/>
      <c r="G73" s="23"/>
      <c r="EV73" s="7"/>
      <c r="EW73" s="7"/>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row>
    <row r="74" spans="1:246" s="22" customFormat="1" ht="30">
      <c r="A74" s="48" t="s">
        <v>139</v>
      </c>
      <c r="B74" s="60" t="s">
        <v>140</v>
      </c>
      <c r="C74" s="50"/>
      <c r="D74" s="53"/>
      <c r="E74" s="44"/>
      <c r="F74" s="23"/>
      <c r="G74" s="23"/>
      <c r="EV74" s="7"/>
      <c r="EW74" s="7"/>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row>
    <row r="75" spans="1:246" s="22" customFormat="1" ht="75">
      <c r="A75" s="48" t="s">
        <v>141</v>
      </c>
      <c r="B75" s="60" t="s">
        <v>142</v>
      </c>
      <c r="C75" s="50"/>
      <c r="D75" s="53"/>
      <c r="E75" s="44"/>
      <c r="F75" s="23"/>
      <c r="G75" s="23"/>
      <c r="EV75" s="7"/>
      <c r="EW75" s="7"/>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row>
    <row r="76" spans="1:246" s="22" customFormat="1" ht="30">
      <c r="A76" s="48" t="s">
        <v>143</v>
      </c>
      <c r="B76" s="60" t="s">
        <v>144</v>
      </c>
      <c r="C76" s="50"/>
      <c r="D76" s="53">
        <v>2714000</v>
      </c>
      <c r="E76" s="44">
        <v>2714000</v>
      </c>
      <c r="F76" s="23"/>
      <c r="G76" s="23"/>
      <c r="EV76" s="7"/>
      <c r="EW76" s="7"/>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row>
    <row r="77" spans="1:246" s="22" customFormat="1" ht="30">
      <c r="A77" s="48" t="s">
        <v>145</v>
      </c>
      <c r="B77" s="60" t="s">
        <v>146</v>
      </c>
      <c r="C77" s="50"/>
      <c r="D77" s="53"/>
      <c r="E77" s="44"/>
      <c r="F77" s="23"/>
      <c r="G77" s="23"/>
      <c r="EV77" s="7"/>
      <c r="EW77" s="7"/>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row>
    <row r="78" spans="1:246" s="22" customFormat="1" ht="75">
      <c r="A78" s="48"/>
      <c r="B78" s="60" t="s">
        <v>147</v>
      </c>
      <c r="C78" s="50"/>
      <c r="D78" s="53"/>
      <c r="E78" s="44"/>
      <c r="F78" s="23"/>
      <c r="G78" s="23"/>
      <c r="EV78" s="7"/>
      <c r="EW78" s="7"/>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row>
    <row r="79" spans="1:246" s="22" customFormat="1" ht="15">
      <c r="A79" s="46" t="s">
        <v>148</v>
      </c>
      <c r="B79" s="47" t="s">
        <v>149</v>
      </c>
      <c r="C79" s="43">
        <f>+C80+C81+C82+C83+C84+C85+C86+C87</f>
        <v>0</v>
      </c>
      <c r="D79" s="43">
        <f>+D80+D81+D82+D83+D84+D85+D86+D87</f>
        <v>0</v>
      </c>
      <c r="E79" s="43">
        <f>+E80+E81+E82+E83+E84+E85+E86+E87</f>
        <v>0</v>
      </c>
      <c r="F79" s="21">
        <f>+F80+F81+F82+F83+F84+F85+F86+F87</f>
        <v>-704</v>
      </c>
      <c r="G79" s="21">
        <f>+G80+G81+G82+G83+G84+G85+G86+G87</f>
        <v>0</v>
      </c>
      <c r="EV79" s="7"/>
      <c r="EW79" s="7"/>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row>
    <row r="80" spans="1:246" s="22" customFormat="1" ht="45">
      <c r="A80" s="61" t="s">
        <v>150</v>
      </c>
      <c r="B80" s="49" t="s">
        <v>151</v>
      </c>
      <c r="C80" s="50"/>
      <c r="D80" s="53"/>
      <c r="E80" s="44"/>
      <c r="F80" s="23"/>
      <c r="G80" s="23"/>
      <c r="EV80" s="7"/>
      <c r="EW80" s="7"/>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row>
    <row r="81" spans="1:246" s="22" customFormat="1" ht="30">
      <c r="A81" s="61" t="s">
        <v>152</v>
      </c>
      <c r="B81" s="62" t="s">
        <v>132</v>
      </c>
      <c r="C81" s="50"/>
      <c r="D81" s="53"/>
      <c r="E81" s="44"/>
      <c r="F81" s="23"/>
      <c r="G81" s="23"/>
      <c r="EV81" s="7"/>
      <c r="EW81" s="7"/>
      <c r="EX81" s="4"/>
      <c r="EY81" s="4"/>
      <c r="EZ81" s="4"/>
      <c r="FA81" s="4"/>
      <c r="FB81" s="4"/>
      <c r="FC81" s="4"/>
      <c r="FD81" s="4"/>
      <c r="FE81" s="4"/>
      <c r="FF81" s="4"/>
      <c r="FG81" s="4"/>
      <c r="FH81" s="4"/>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row>
    <row r="82" spans="1:246" s="22" customFormat="1" ht="60">
      <c r="A82" s="48" t="s">
        <v>153</v>
      </c>
      <c r="B82" s="49" t="s">
        <v>154</v>
      </c>
      <c r="C82" s="50"/>
      <c r="D82" s="53"/>
      <c r="E82" s="44"/>
      <c r="F82" s="23">
        <v>-473</v>
      </c>
      <c r="G82" s="23">
        <f>F82-'[4]VENITURI'!$E$82</f>
        <v>0</v>
      </c>
      <c r="EV82" s="7"/>
      <c r="EW82" s="7"/>
      <c r="EX82" s="4"/>
      <c r="EY82" s="4"/>
      <c r="EZ82" s="4"/>
      <c r="FA82" s="4"/>
      <c r="FB82" s="4"/>
      <c r="FC82" s="4"/>
      <c r="FD82" s="4"/>
      <c r="FE82" s="4"/>
      <c r="FF82" s="4"/>
      <c r="FG82" s="4"/>
      <c r="FH82" s="4"/>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row>
    <row r="83" spans="1:246" s="22" customFormat="1" ht="45">
      <c r="A83" s="48" t="s">
        <v>155</v>
      </c>
      <c r="B83" s="49" t="s">
        <v>156</v>
      </c>
      <c r="C83" s="50"/>
      <c r="D83" s="53"/>
      <c r="E83" s="44"/>
      <c r="F83" s="23">
        <v>-309</v>
      </c>
      <c r="G83" s="23">
        <f>F83-'[4]VENITURI'!$E$83</f>
        <v>0</v>
      </c>
      <c r="EV83" s="7"/>
      <c r="EW83" s="7"/>
      <c r="EX83" s="4"/>
      <c r="EY83" s="4"/>
      <c r="EZ83" s="4"/>
      <c r="FA83" s="4"/>
      <c r="FB83" s="4"/>
      <c r="FC83" s="4"/>
      <c r="FD83" s="4"/>
      <c r="FE83" s="4"/>
      <c r="FF83" s="4"/>
      <c r="FG83" s="4"/>
      <c r="FH83" s="4"/>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row>
    <row r="84" spans="1:246" s="22" customFormat="1" ht="30">
      <c r="A84" s="48" t="s">
        <v>157</v>
      </c>
      <c r="B84" s="49" t="s">
        <v>136</v>
      </c>
      <c r="C84" s="50"/>
      <c r="D84" s="53"/>
      <c r="E84" s="44"/>
      <c r="F84" s="23"/>
      <c r="G84" s="23"/>
      <c r="EV84" s="7"/>
      <c r="EW84" s="7"/>
      <c r="EX84" s="4"/>
      <c r="EY84" s="4"/>
      <c r="EZ84" s="4"/>
      <c r="FA84" s="4"/>
      <c r="FB84" s="4"/>
      <c r="FC84" s="4"/>
      <c r="FD84" s="4"/>
      <c r="FE84" s="4"/>
      <c r="FF84" s="4"/>
      <c r="FG84" s="4"/>
      <c r="FH84" s="4"/>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row>
    <row r="85" spans="1:80" ht="30">
      <c r="A85" s="54" t="s">
        <v>158</v>
      </c>
      <c r="B85" s="63" t="s">
        <v>159</v>
      </c>
      <c r="C85" s="50"/>
      <c r="D85" s="53"/>
      <c r="E85" s="44"/>
      <c r="F85" s="23"/>
      <c r="G85" s="23"/>
      <c r="AH85" s="7"/>
      <c r="BH85" s="7"/>
      <c r="BI85" s="7"/>
      <c r="BJ85" s="7"/>
      <c r="CB85" s="7"/>
    </row>
    <row r="86" spans="1:80" ht="90">
      <c r="A86" s="64" t="s">
        <v>160</v>
      </c>
      <c r="B86" s="65" t="s">
        <v>161</v>
      </c>
      <c r="C86" s="50"/>
      <c r="D86" s="53"/>
      <c r="E86" s="44"/>
      <c r="F86" s="23">
        <v>78</v>
      </c>
      <c r="G86" s="23">
        <f>F86-'[3]VENITURI'!$E$86</f>
        <v>0</v>
      </c>
      <c r="BH86" s="7"/>
      <c r="BI86" s="7"/>
      <c r="BJ86" s="7"/>
      <c r="CB86" s="7"/>
    </row>
    <row r="87" spans="1:80" ht="45">
      <c r="A87" s="64" t="s">
        <v>162</v>
      </c>
      <c r="B87" s="66" t="s">
        <v>163</v>
      </c>
      <c r="C87" s="50"/>
      <c r="D87" s="43"/>
      <c r="E87" s="43"/>
      <c r="F87" s="23"/>
      <c r="G87" s="23"/>
      <c r="BH87" s="7"/>
      <c r="BI87" s="7"/>
      <c r="BJ87" s="7"/>
      <c r="CB87" s="7"/>
    </row>
    <row r="88" spans="1:80" ht="45">
      <c r="A88" s="64" t="s">
        <v>429</v>
      </c>
      <c r="B88" s="67" t="s">
        <v>167</v>
      </c>
      <c r="C88" s="43">
        <f>C89</f>
        <v>0</v>
      </c>
      <c r="D88" s="43">
        <f>D89</f>
        <v>0</v>
      </c>
      <c r="E88" s="43">
        <f aca="true" t="shared" si="0" ref="E88:G92">E89</f>
        <v>0</v>
      </c>
      <c r="F88" s="21">
        <f t="shared" si="0"/>
        <v>0</v>
      </c>
      <c r="G88" s="21">
        <f t="shared" si="0"/>
        <v>0</v>
      </c>
      <c r="CB88" s="7"/>
    </row>
    <row r="89" spans="1:80" ht="15">
      <c r="A89" s="64" t="s">
        <v>430</v>
      </c>
      <c r="B89" s="66" t="s">
        <v>431</v>
      </c>
      <c r="C89" s="43"/>
      <c r="D89" s="43"/>
      <c r="E89" s="43"/>
      <c r="F89" s="21"/>
      <c r="G89" s="21"/>
      <c r="CB89" s="7"/>
    </row>
    <row r="90" spans="1:80" ht="30">
      <c r="A90" s="67" t="s">
        <v>164</v>
      </c>
      <c r="B90" s="67" t="s">
        <v>165</v>
      </c>
      <c r="C90" s="43">
        <f aca="true" t="shared" si="1" ref="C90:D92">C91</f>
        <v>0</v>
      </c>
      <c r="D90" s="43">
        <f t="shared" si="1"/>
        <v>0</v>
      </c>
      <c r="E90" s="43">
        <f t="shared" si="0"/>
        <v>0</v>
      </c>
      <c r="F90" s="21">
        <f t="shared" si="0"/>
        <v>0</v>
      </c>
      <c r="G90" s="21">
        <f t="shared" si="0"/>
        <v>0</v>
      </c>
      <c r="CB90" s="7"/>
    </row>
    <row r="91" spans="1:80" ht="45">
      <c r="A91" s="67" t="s">
        <v>166</v>
      </c>
      <c r="B91" s="67" t="s">
        <v>167</v>
      </c>
      <c r="C91" s="43">
        <f t="shared" si="1"/>
        <v>0</v>
      </c>
      <c r="D91" s="43">
        <f t="shared" si="1"/>
        <v>0</v>
      </c>
      <c r="E91" s="43">
        <f t="shared" si="0"/>
        <v>0</v>
      </c>
      <c r="F91" s="43">
        <f t="shared" si="0"/>
        <v>0</v>
      </c>
      <c r="G91" s="43">
        <f t="shared" si="0"/>
        <v>0</v>
      </c>
      <c r="CB91" s="7"/>
    </row>
    <row r="92" spans="1:80" ht="30">
      <c r="A92" s="66"/>
      <c r="B92" s="66" t="s">
        <v>168</v>
      </c>
      <c r="C92" s="43">
        <f t="shared" si="1"/>
        <v>0</v>
      </c>
      <c r="D92" s="43">
        <f t="shared" si="1"/>
        <v>0</v>
      </c>
      <c r="E92" s="43">
        <f t="shared" si="0"/>
        <v>0</v>
      </c>
      <c r="F92" s="21">
        <f>F93</f>
        <v>0</v>
      </c>
      <c r="G92" s="21">
        <f>G93</f>
        <v>0</v>
      </c>
      <c r="CB92" s="7"/>
    </row>
    <row r="93" spans="1:80" ht="15">
      <c r="A93" s="66" t="s">
        <v>169</v>
      </c>
      <c r="B93" s="66" t="s">
        <v>170</v>
      </c>
      <c r="C93" s="50"/>
      <c r="D93" s="43"/>
      <c r="E93" s="43"/>
      <c r="F93" s="23"/>
      <c r="G93" s="23"/>
      <c r="CB93" s="7"/>
    </row>
    <row r="94" spans="1:80" ht="15">
      <c r="A94" s="67" t="s">
        <v>171</v>
      </c>
      <c r="B94" s="67" t="s">
        <v>172</v>
      </c>
      <c r="C94" s="43">
        <f>C95</f>
        <v>0</v>
      </c>
      <c r="D94" s="43">
        <f>D95</f>
        <v>0</v>
      </c>
      <c r="E94" s="43">
        <f>E95</f>
        <v>0</v>
      </c>
      <c r="F94" s="43">
        <f>F95</f>
        <v>-3016027</v>
      </c>
      <c r="G94" s="43">
        <f>G95</f>
        <v>-825080</v>
      </c>
      <c r="CB94" s="7"/>
    </row>
    <row r="95" spans="1:80" ht="45">
      <c r="A95" s="66" t="s">
        <v>173</v>
      </c>
      <c r="B95" s="66" t="s">
        <v>174</v>
      </c>
      <c r="C95" s="50"/>
      <c r="D95" s="43"/>
      <c r="E95" s="43"/>
      <c r="F95" s="43">
        <v>-3016027</v>
      </c>
      <c r="G95" s="43">
        <f>F95-'[4]VENITURI'!$E$93</f>
        <v>-825080</v>
      </c>
      <c r="CB95" s="7"/>
    </row>
    <row r="96" spans="2:80" ht="15.75">
      <c r="B96" s="36" t="s">
        <v>444</v>
      </c>
      <c r="C96" s="37" t="s">
        <v>424</v>
      </c>
      <c r="D96" s="37"/>
      <c r="CB96" s="7"/>
    </row>
    <row r="97" spans="1:80" ht="15">
      <c r="A97" s="26"/>
      <c r="B97" s="38" t="s">
        <v>445</v>
      </c>
      <c r="C97" s="37" t="s">
        <v>423</v>
      </c>
      <c r="D97" s="37"/>
      <c r="CB97" s="7"/>
    </row>
  </sheetData>
  <sheetProtection selectLockedCells="1" selectUnlockedCells="1"/>
  <protectedRanges>
    <protectedRange sqref="E23 E55 E57 E64:E65 E79" name="Zonă1"/>
    <protectedRange sqref="C85:C86 C69:C81 C61 C29:C50 C54:C55 C17:C26 D23 D55 C57:D57 C64:D65 D79" name="Zonă1_1"/>
  </protectedRanges>
  <mergeCells count="29">
    <mergeCell ref="EG4:EK4"/>
    <mergeCell ref="EL4:EP4"/>
    <mergeCell ref="EQ4:EU4"/>
    <mergeCell ref="DM4:DQ4"/>
    <mergeCell ref="DR4:DV4"/>
    <mergeCell ref="DW4:EA4"/>
    <mergeCell ref="EB4:EF4"/>
    <mergeCell ref="CS4:CW4"/>
    <mergeCell ref="CX4:DB4"/>
    <mergeCell ref="DC4:DG4"/>
    <mergeCell ref="DH4:DL4"/>
    <mergeCell ref="BY4:CC4"/>
    <mergeCell ref="CD4:CH4"/>
    <mergeCell ref="CI4:CM4"/>
    <mergeCell ref="CN4:CR4"/>
    <mergeCell ref="BE4:BI4"/>
    <mergeCell ref="BJ4:BN4"/>
    <mergeCell ref="BO4:BS4"/>
    <mergeCell ref="BT4:BX4"/>
    <mergeCell ref="AK4:AO4"/>
    <mergeCell ref="AP4:AT4"/>
    <mergeCell ref="AU4:AY4"/>
    <mergeCell ref="AZ4:BD4"/>
    <mergeCell ref="Q4:U4"/>
    <mergeCell ref="V4:Z4"/>
    <mergeCell ref="AA4:AE4"/>
    <mergeCell ref="AF4:AJ4"/>
    <mergeCell ref="H4:K4"/>
    <mergeCell ref="L4:P4"/>
  </mergeCells>
  <printOptions/>
  <pageMargins left="0.75" right="0.75" top="1" bottom="1" header="0.5118055555555555" footer="0.511805555555555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L213"/>
  <sheetViews>
    <sheetView zoomScalePageLayoutView="0" workbookViewId="0" topLeftCell="A1">
      <pane xSplit="3" ySplit="6" topLeftCell="D7" activePane="bottomRight" state="frozen"/>
      <selection pane="topLeft" activeCell="A1" sqref="A1"/>
      <selection pane="topRight" activeCell="D1" sqref="D1"/>
      <selection pane="bottomLeft" activeCell="A164" sqref="A164"/>
      <selection pane="bottomRight" activeCell="A214" sqref="A214:IV283"/>
    </sheetView>
  </sheetViews>
  <sheetFormatPr defaultColWidth="9.140625" defaultRowHeight="12.75"/>
  <cols>
    <col min="1" max="1" width="10.421875" style="27" customWidth="1"/>
    <col min="2" max="2" width="39.140625" style="19" customWidth="1"/>
    <col min="3" max="3" width="8.8515625" style="19" customWidth="1"/>
    <col min="4" max="4" width="16.57421875" style="19" customWidth="1"/>
    <col min="5" max="5" width="16.421875" style="19" customWidth="1"/>
    <col min="6" max="6" width="15.7109375" style="68" bestFit="1" customWidth="1"/>
    <col min="7" max="7" width="15.8515625" style="19" customWidth="1"/>
    <col min="8" max="8" width="16.57421875" style="19" customWidth="1"/>
    <col min="9" max="16384" width="9.140625" style="2" customWidth="1"/>
  </cols>
  <sheetData>
    <row r="1" spans="2:3" ht="17.25">
      <c r="B1" s="28" t="s">
        <v>427</v>
      </c>
      <c r="C1" s="29"/>
    </row>
    <row r="2" spans="2:3" ht="15">
      <c r="B2" s="29"/>
      <c r="C2" s="29"/>
    </row>
    <row r="3" spans="2:4" ht="15">
      <c r="B3" s="29"/>
      <c r="C3" s="29"/>
      <c r="D3" s="7"/>
    </row>
    <row r="4" spans="4:8" ht="15">
      <c r="D4" s="30"/>
      <c r="E4" s="30"/>
      <c r="F4" s="69"/>
      <c r="G4" s="31"/>
      <c r="H4" s="32" t="s">
        <v>175</v>
      </c>
    </row>
    <row r="5" spans="1:8" s="33" customFormat="1" ht="75">
      <c r="A5" s="76" t="s">
        <v>1</v>
      </c>
      <c r="B5" s="77" t="s">
        <v>2</v>
      </c>
      <c r="C5" s="15"/>
      <c r="D5" s="15" t="s">
        <v>176</v>
      </c>
      <c r="E5" s="14" t="s">
        <v>177</v>
      </c>
      <c r="F5" s="41" t="s">
        <v>432</v>
      </c>
      <c r="G5" s="15" t="s">
        <v>178</v>
      </c>
      <c r="H5" s="15" t="s">
        <v>179</v>
      </c>
    </row>
    <row r="6" spans="1:8" ht="15">
      <c r="A6" s="78"/>
      <c r="B6" s="42" t="s">
        <v>180</v>
      </c>
      <c r="C6" s="17"/>
      <c r="D6" s="34"/>
      <c r="E6" s="34"/>
      <c r="F6" s="70">
        <v>3</v>
      </c>
      <c r="G6" s="34"/>
      <c r="H6" s="34"/>
    </row>
    <row r="7" spans="1:8" s="25" customFormat="1" ht="16.5" customHeight="1">
      <c r="A7" s="79" t="s">
        <v>181</v>
      </c>
      <c r="B7" s="80" t="s">
        <v>182</v>
      </c>
      <c r="C7" s="71">
        <f aca="true" t="shared" si="0" ref="C7:H7">+C8+C16</f>
        <v>0</v>
      </c>
      <c r="D7" s="71">
        <f t="shared" si="0"/>
        <v>526529070</v>
      </c>
      <c r="E7" s="71">
        <f t="shared" si="0"/>
        <v>547701790</v>
      </c>
      <c r="F7" s="71">
        <f t="shared" si="0"/>
        <v>458327560</v>
      </c>
      <c r="G7" s="71">
        <f t="shared" si="0"/>
        <v>361241237.54999995</v>
      </c>
      <c r="H7" s="71">
        <f t="shared" si="0"/>
        <v>87091287.39000002</v>
      </c>
    </row>
    <row r="8" spans="1:8" s="25" customFormat="1" ht="15">
      <c r="A8" s="79" t="s">
        <v>183</v>
      </c>
      <c r="B8" s="81" t="s">
        <v>184</v>
      </c>
      <c r="C8" s="71">
        <f aca="true" t="shared" si="1" ref="C8:H8">+C9+C10+C13+C11+C12+C15+C172+C14</f>
        <v>0</v>
      </c>
      <c r="D8" s="71">
        <f t="shared" si="1"/>
        <v>526529070</v>
      </c>
      <c r="E8" s="71">
        <f t="shared" si="1"/>
        <v>547701790</v>
      </c>
      <c r="F8" s="71">
        <f t="shared" si="1"/>
        <v>458327560</v>
      </c>
      <c r="G8" s="71">
        <f t="shared" si="1"/>
        <v>361241237.54999995</v>
      </c>
      <c r="H8" s="71">
        <f t="shared" si="1"/>
        <v>87091287.39000002</v>
      </c>
    </row>
    <row r="9" spans="1:8" s="25" customFormat="1" ht="15">
      <c r="A9" s="79" t="s">
        <v>185</v>
      </c>
      <c r="B9" s="81" t="s">
        <v>186</v>
      </c>
      <c r="C9" s="71">
        <f aca="true" t="shared" si="2" ref="C9:H9">+C23</f>
        <v>0</v>
      </c>
      <c r="D9" s="71">
        <f t="shared" si="2"/>
        <v>6510880</v>
      </c>
      <c r="E9" s="71">
        <f t="shared" si="2"/>
        <v>6510880</v>
      </c>
      <c r="F9" s="71">
        <f t="shared" si="2"/>
        <v>3335650</v>
      </c>
      <c r="G9" s="71">
        <f t="shared" si="2"/>
        <v>2203910</v>
      </c>
      <c r="H9" s="71">
        <f t="shared" si="2"/>
        <v>518620</v>
      </c>
    </row>
    <row r="10" spans="1:8" s="25" customFormat="1" ht="16.5" customHeight="1">
      <c r="A10" s="79" t="s">
        <v>187</v>
      </c>
      <c r="B10" s="81" t="s">
        <v>188</v>
      </c>
      <c r="C10" s="71">
        <f aca="true" t="shared" si="3" ref="C10:H10">+C44</f>
        <v>0</v>
      </c>
      <c r="D10" s="71">
        <f t="shared" si="3"/>
        <v>302296190</v>
      </c>
      <c r="E10" s="71">
        <f t="shared" si="3"/>
        <v>323468910</v>
      </c>
      <c r="F10" s="71">
        <f t="shared" si="3"/>
        <v>323114910</v>
      </c>
      <c r="G10" s="71">
        <f t="shared" si="3"/>
        <v>270967828.98999995</v>
      </c>
      <c r="H10" s="71">
        <f t="shared" si="3"/>
        <v>62628825.17000001</v>
      </c>
    </row>
    <row r="11" spans="1:8" s="25" customFormat="1" ht="15">
      <c r="A11" s="79" t="s">
        <v>189</v>
      </c>
      <c r="B11" s="81" t="s">
        <v>190</v>
      </c>
      <c r="C11" s="71">
        <f aca="true" t="shared" si="4" ref="C11:H11">+C72</f>
        <v>0</v>
      </c>
      <c r="D11" s="71">
        <f t="shared" si="4"/>
        <v>0</v>
      </c>
      <c r="E11" s="71">
        <f t="shared" si="4"/>
        <v>0</v>
      </c>
      <c r="F11" s="71">
        <f t="shared" si="4"/>
        <v>0</v>
      </c>
      <c r="G11" s="71">
        <f t="shared" si="4"/>
        <v>0</v>
      </c>
      <c r="H11" s="71">
        <f t="shared" si="4"/>
        <v>0</v>
      </c>
    </row>
    <row r="12" spans="1:8" s="25" customFormat="1" ht="45">
      <c r="A12" s="79"/>
      <c r="B12" s="81" t="s">
        <v>191</v>
      </c>
      <c r="C12" s="71">
        <f aca="true" t="shared" si="5" ref="C12:H12">C173</f>
        <v>0</v>
      </c>
      <c r="D12" s="71">
        <f t="shared" si="5"/>
        <v>182195000</v>
      </c>
      <c r="E12" s="71">
        <f t="shared" si="5"/>
        <v>182195000</v>
      </c>
      <c r="F12" s="71">
        <f t="shared" si="5"/>
        <v>101792000</v>
      </c>
      <c r="G12" s="71">
        <f t="shared" si="5"/>
        <v>66800235</v>
      </c>
      <c r="H12" s="71">
        <f t="shared" si="5"/>
        <v>17068085</v>
      </c>
    </row>
    <row r="13" spans="1:8" s="25" customFormat="1" ht="16.5" customHeight="1">
      <c r="A13" s="79" t="s">
        <v>192</v>
      </c>
      <c r="B13" s="81" t="s">
        <v>193</v>
      </c>
      <c r="C13" s="71">
        <f aca="true" t="shared" si="6" ref="C13:H13">C183</f>
        <v>0</v>
      </c>
      <c r="D13" s="71">
        <f t="shared" si="6"/>
        <v>35527000</v>
      </c>
      <c r="E13" s="71">
        <f t="shared" si="6"/>
        <v>35527000</v>
      </c>
      <c r="F13" s="71">
        <f t="shared" si="6"/>
        <v>30085000</v>
      </c>
      <c r="G13" s="71">
        <f t="shared" si="6"/>
        <v>21466145</v>
      </c>
      <c r="H13" s="71">
        <f t="shared" si="6"/>
        <v>6924636</v>
      </c>
    </row>
    <row r="14" spans="1:8" s="25" customFormat="1" ht="60">
      <c r="A14" s="79" t="s">
        <v>194</v>
      </c>
      <c r="B14" s="81" t="s">
        <v>195</v>
      </c>
      <c r="C14" s="71">
        <f aca="true" t="shared" si="7" ref="C14:H14">C190</f>
        <v>0</v>
      </c>
      <c r="D14" s="71">
        <f t="shared" si="7"/>
        <v>0</v>
      </c>
      <c r="E14" s="71">
        <f t="shared" si="7"/>
        <v>0</v>
      </c>
      <c r="F14" s="71">
        <f t="shared" si="7"/>
        <v>0</v>
      </c>
      <c r="G14" s="71">
        <f t="shared" si="7"/>
        <v>0</v>
      </c>
      <c r="H14" s="71">
        <f t="shared" si="7"/>
        <v>0</v>
      </c>
    </row>
    <row r="15" spans="1:8" s="25" customFormat="1" ht="16.5" customHeight="1">
      <c r="A15" s="79" t="s">
        <v>196</v>
      </c>
      <c r="B15" s="81" t="s">
        <v>196</v>
      </c>
      <c r="C15" s="71">
        <f aca="true" t="shared" si="8" ref="C15:H15">C75</f>
        <v>0</v>
      </c>
      <c r="D15" s="71">
        <f t="shared" si="8"/>
        <v>0</v>
      </c>
      <c r="E15" s="71">
        <f t="shared" si="8"/>
        <v>0</v>
      </c>
      <c r="F15" s="71">
        <f t="shared" si="8"/>
        <v>0</v>
      </c>
      <c r="G15" s="71">
        <f t="shared" si="8"/>
        <v>0</v>
      </c>
      <c r="H15" s="71">
        <f t="shared" si="8"/>
        <v>0</v>
      </c>
    </row>
    <row r="16" spans="1:8" s="25" customFormat="1" ht="16.5" customHeight="1">
      <c r="A16" s="79" t="s">
        <v>197</v>
      </c>
      <c r="B16" s="81" t="s">
        <v>198</v>
      </c>
      <c r="C16" s="71">
        <f>C78</f>
        <v>0</v>
      </c>
      <c r="D16" s="71">
        <f aca="true" t="shared" si="9" ref="D16:G17">D78</f>
        <v>0</v>
      </c>
      <c r="E16" s="71">
        <f t="shared" si="9"/>
        <v>0</v>
      </c>
      <c r="F16" s="71">
        <f t="shared" si="9"/>
        <v>0</v>
      </c>
      <c r="G16" s="71">
        <f t="shared" si="9"/>
        <v>0</v>
      </c>
      <c r="H16" s="71">
        <f>H78</f>
        <v>0</v>
      </c>
    </row>
    <row r="17" spans="1:8" s="25" customFormat="1" ht="15">
      <c r="A17" s="79" t="s">
        <v>199</v>
      </c>
      <c r="B17" s="81" t="s">
        <v>200</v>
      </c>
      <c r="C17" s="71">
        <f>C79</f>
        <v>0</v>
      </c>
      <c r="D17" s="71">
        <f t="shared" si="9"/>
        <v>0</v>
      </c>
      <c r="E17" s="71">
        <f t="shared" si="9"/>
        <v>0</v>
      </c>
      <c r="F17" s="71">
        <f t="shared" si="9"/>
        <v>0</v>
      </c>
      <c r="G17" s="71">
        <f t="shared" si="9"/>
        <v>0</v>
      </c>
      <c r="H17" s="71">
        <f>H79</f>
        <v>0</v>
      </c>
    </row>
    <row r="18" spans="1:8" s="25" customFormat="1" ht="45">
      <c r="A18" s="79"/>
      <c r="B18" s="81" t="s">
        <v>201</v>
      </c>
      <c r="C18" s="71">
        <f aca="true" t="shared" si="10" ref="C18:H18">C172+C189</f>
        <v>0</v>
      </c>
      <c r="D18" s="71">
        <f t="shared" si="10"/>
        <v>0</v>
      </c>
      <c r="E18" s="71">
        <f t="shared" si="10"/>
        <v>0</v>
      </c>
      <c r="F18" s="71">
        <f t="shared" si="10"/>
        <v>0</v>
      </c>
      <c r="G18" s="71">
        <f t="shared" si="10"/>
        <v>-198314.44</v>
      </c>
      <c r="H18" s="71">
        <f t="shared" si="10"/>
        <v>-48878.77999999999</v>
      </c>
    </row>
    <row r="19" spans="1:8" s="25" customFormat="1" ht="16.5" customHeight="1">
      <c r="A19" s="79" t="s">
        <v>202</v>
      </c>
      <c r="B19" s="81" t="s">
        <v>203</v>
      </c>
      <c r="C19" s="71">
        <f aca="true" t="shared" si="11" ref="C19:H19">+C20+C16</f>
        <v>0</v>
      </c>
      <c r="D19" s="71">
        <f t="shared" si="11"/>
        <v>526529070</v>
      </c>
      <c r="E19" s="71">
        <f t="shared" si="11"/>
        <v>547701790</v>
      </c>
      <c r="F19" s="71">
        <f t="shared" si="11"/>
        <v>458327560</v>
      </c>
      <c r="G19" s="71">
        <f t="shared" si="11"/>
        <v>361241237.54999995</v>
      </c>
      <c r="H19" s="71">
        <f t="shared" si="11"/>
        <v>87091287.39000002</v>
      </c>
    </row>
    <row r="20" spans="1:8" s="25" customFormat="1" ht="30">
      <c r="A20" s="79" t="s">
        <v>204</v>
      </c>
      <c r="B20" s="81" t="s">
        <v>184</v>
      </c>
      <c r="C20" s="71">
        <f aca="true" t="shared" si="12" ref="C20:H20">C9+C10+C11+C12+C13+C15+C172+C14</f>
        <v>0</v>
      </c>
      <c r="D20" s="71">
        <f t="shared" si="12"/>
        <v>526529070</v>
      </c>
      <c r="E20" s="71">
        <f t="shared" si="12"/>
        <v>547701790</v>
      </c>
      <c r="F20" s="71">
        <f t="shared" si="12"/>
        <v>458327560</v>
      </c>
      <c r="G20" s="71">
        <f t="shared" si="12"/>
        <v>361241237.54999995</v>
      </c>
      <c r="H20" s="71">
        <f t="shared" si="12"/>
        <v>87091287.39000002</v>
      </c>
    </row>
    <row r="21" spans="1:8" s="25" customFormat="1" ht="16.5" customHeight="1">
      <c r="A21" s="82" t="s">
        <v>205</v>
      </c>
      <c r="B21" s="81" t="s">
        <v>206</v>
      </c>
      <c r="C21" s="71">
        <f aca="true" t="shared" si="13" ref="C21:H21">+C22+C78+C172</f>
        <v>0</v>
      </c>
      <c r="D21" s="71">
        <f t="shared" si="13"/>
        <v>491002070</v>
      </c>
      <c r="E21" s="71">
        <f t="shared" si="13"/>
        <v>512174790</v>
      </c>
      <c r="F21" s="71">
        <f t="shared" si="13"/>
        <v>428242560</v>
      </c>
      <c r="G21" s="71">
        <f t="shared" si="13"/>
        <v>339775092.54999995</v>
      </c>
      <c r="H21" s="71">
        <f t="shared" si="13"/>
        <v>80166651.39000002</v>
      </c>
    </row>
    <row r="22" spans="1:8" s="25" customFormat="1" ht="16.5" customHeight="1">
      <c r="A22" s="79" t="s">
        <v>207</v>
      </c>
      <c r="B22" s="81" t="s">
        <v>184</v>
      </c>
      <c r="C22" s="71">
        <f aca="true" t="shared" si="14" ref="C22:H22">+C23+C44+C72+C173+C75+C190</f>
        <v>0</v>
      </c>
      <c r="D22" s="71">
        <f t="shared" si="14"/>
        <v>491002070</v>
      </c>
      <c r="E22" s="71">
        <f t="shared" si="14"/>
        <v>512174790</v>
      </c>
      <c r="F22" s="71">
        <f t="shared" si="14"/>
        <v>428242560</v>
      </c>
      <c r="G22" s="71">
        <f t="shared" si="14"/>
        <v>339971973.98999995</v>
      </c>
      <c r="H22" s="71">
        <f t="shared" si="14"/>
        <v>80215530.17000002</v>
      </c>
    </row>
    <row r="23" spans="1:8" s="25" customFormat="1" ht="15">
      <c r="A23" s="79" t="s">
        <v>208</v>
      </c>
      <c r="B23" s="81" t="s">
        <v>186</v>
      </c>
      <c r="C23" s="71">
        <f aca="true" t="shared" si="15" ref="C23:H23">+C24+C36+C34</f>
        <v>0</v>
      </c>
      <c r="D23" s="71">
        <f t="shared" si="15"/>
        <v>6510880</v>
      </c>
      <c r="E23" s="71">
        <f t="shared" si="15"/>
        <v>6510880</v>
      </c>
      <c r="F23" s="71">
        <f t="shared" si="15"/>
        <v>3335650</v>
      </c>
      <c r="G23" s="71">
        <f t="shared" si="15"/>
        <v>2203910</v>
      </c>
      <c r="H23" s="71">
        <f t="shared" si="15"/>
        <v>518620</v>
      </c>
    </row>
    <row r="24" spans="1:246" ht="16.5" customHeight="1">
      <c r="A24" s="79" t="s">
        <v>209</v>
      </c>
      <c r="B24" s="81" t="s">
        <v>210</v>
      </c>
      <c r="C24" s="71">
        <f aca="true" t="shared" si="16" ref="C24:H24">C25+C28+C29+C30+C32+C26+C27+C31</f>
        <v>0</v>
      </c>
      <c r="D24" s="71">
        <f t="shared" si="16"/>
        <v>6276890</v>
      </c>
      <c r="E24" s="71">
        <f t="shared" si="16"/>
        <v>6276890</v>
      </c>
      <c r="F24" s="71">
        <f t="shared" si="16"/>
        <v>3171510</v>
      </c>
      <c r="G24" s="71">
        <f t="shared" si="16"/>
        <v>2065930</v>
      </c>
      <c r="H24" s="71">
        <f t="shared" si="16"/>
        <v>507068</v>
      </c>
      <c r="IC24" s="25"/>
      <c r="ID24" s="25"/>
      <c r="IE24" s="25"/>
      <c r="IF24" s="25"/>
      <c r="IG24" s="25"/>
      <c r="IH24" s="25"/>
      <c r="II24" s="25"/>
      <c r="IJ24" s="25"/>
      <c r="IK24" s="25"/>
      <c r="IL24" s="25"/>
    </row>
    <row r="25" spans="1:246" ht="16.5" customHeight="1">
      <c r="A25" s="83" t="s">
        <v>211</v>
      </c>
      <c r="B25" s="84" t="s">
        <v>212</v>
      </c>
      <c r="C25" s="73"/>
      <c r="D25" s="71">
        <v>5215800</v>
      </c>
      <c r="E25" s="71">
        <v>5215800</v>
      </c>
      <c r="F25" s="71">
        <v>2601580</v>
      </c>
      <c r="G25" s="71">
        <v>1697537</v>
      </c>
      <c r="H25" s="71">
        <f>G25-'[4]CHELTUIELI'!$F$25</f>
        <v>421760</v>
      </c>
      <c r="IC25" s="25"/>
      <c r="ID25" s="25"/>
      <c r="IE25" s="25"/>
      <c r="IF25" s="25"/>
      <c r="IG25" s="25"/>
      <c r="IH25" s="25"/>
      <c r="II25" s="25"/>
      <c r="IJ25" s="25"/>
      <c r="IK25" s="25"/>
      <c r="IL25" s="25"/>
    </row>
    <row r="26" spans="1:246" ht="15">
      <c r="A26" s="83"/>
      <c r="B26" s="84" t="s">
        <v>213</v>
      </c>
      <c r="C26" s="73"/>
      <c r="D26" s="71">
        <v>696000</v>
      </c>
      <c r="E26" s="71">
        <v>696000</v>
      </c>
      <c r="F26" s="71">
        <v>354220</v>
      </c>
      <c r="G26" s="71">
        <v>228746</v>
      </c>
      <c r="H26" s="71">
        <f>G26-'[4]CHELTUIELI'!$F$26</f>
        <v>55743</v>
      </c>
      <c r="IC26" s="25"/>
      <c r="ID26" s="25"/>
      <c r="IE26" s="25"/>
      <c r="IF26" s="25"/>
      <c r="IG26" s="25"/>
      <c r="IH26" s="25"/>
      <c r="II26" s="25"/>
      <c r="IJ26" s="25"/>
      <c r="IK26" s="25"/>
      <c r="IL26" s="25"/>
    </row>
    <row r="27" spans="1:246" ht="15">
      <c r="A27" s="83"/>
      <c r="B27" s="84" t="s">
        <v>214</v>
      </c>
      <c r="C27" s="73"/>
      <c r="D27" s="71">
        <v>33000</v>
      </c>
      <c r="E27" s="71">
        <v>33000</v>
      </c>
      <c r="F27" s="71">
        <v>18190</v>
      </c>
      <c r="G27" s="71">
        <v>11186</v>
      </c>
      <c r="H27" s="71">
        <f>G27-'[4]CHELTUIELI'!$F$27</f>
        <v>2491</v>
      </c>
      <c r="IC27" s="25"/>
      <c r="ID27" s="25"/>
      <c r="IE27" s="25"/>
      <c r="IF27" s="25"/>
      <c r="IG27" s="25"/>
      <c r="IH27" s="25"/>
      <c r="II27" s="25"/>
      <c r="IJ27" s="25"/>
      <c r="IK27" s="25"/>
      <c r="IL27" s="25"/>
    </row>
    <row r="28" spans="1:246" ht="16.5" customHeight="1">
      <c r="A28" s="83" t="s">
        <v>215</v>
      </c>
      <c r="B28" s="65" t="s">
        <v>216</v>
      </c>
      <c r="C28" s="73"/>
      <c r="D28" s="71">
        <v>13000</v>
      </c>
      <c r="E28" s="71">
        <v>13000</v>
      </c>
      <c r="F28" s="71">
        <v>8560</v>
      </c>
      <c r="G28" s="71">
        <v>4350</v>
      </c>
      <c r="H28" s="71">
        <f>G28-'[4]CHELTUIELI'!$F$28</f>
        <v>145</v>
      </c>
      <c r="IC28" s="25"/>
      <c r="ID28" s="25"/>
      <c r="IE28" s="25"/>
      <c r="IF28" s="25"/>
      <c r="IG28" s="25"/>
      <c r="IH28" s="25"/>
      <c r="II28" s="25"/>
      <c r="IJ28" s="25"/>
      <c r="IK28" s="25"/>
      <c r="IL28" s="25"/>
    </row>
    <row r="29" spans="1:246" ht="16.5" customHeight="1">
      <c r="A29" s="83" t="s">
        <v>217</v>
      </c>
      <c r="B29" s="65" t="s">
        <v>218</v>
      </c>
      <c r="C29" s="73"/>
      <c r="D29" s="71">
        <v>2000</v>
      </c>
      <c r="E29" s="71">
        <v>2000</v>
      </c>
      <c r="F29" s="71">
        <v>850</v>
      </c>
      <c r="G29" s="71">
        <v>100</v>
      </c>
      <c r="H29" s="71">
        <f>G29-'[4]CHELTUIELI'!$F$29</f>
        <v>0</v>
      </c>
      <c r="IC29" s="25"/>
      <c r="ID29" s="25"/>
      <c r="IE29" s="25"/>
      <c r="IF29" s="25"/>
      <c r="IG29" s="25"/>
      <c r="IH29" s="25"/>
      <c r="II29" s="25"/>
      <c r="IJ29" s="25"/>
      <c r="IK29" s="25"/>
      <c r="IL29" s="25"/>
    </row>
    <row r="30" spans="1:8" ht="16.5" customHeight="1">
      <c r="A30" s="83"/>
      <c r="B30" s="65" t="s">
        <v>219</v>
      </c>
      <c r="C30" s="73"/>
      <c r="D30" s="71"/>
      <c r="E30" s="71"/>
      <c r="F30" s="71"/>
      <c r="G30" s="71"/>
      <c r="H30" s="71"/>
    </row>
    <row r="31" spans="1:246" ht="16.5" customHeight="1">
      <c r="A31" s="83"/>
      <c r="B31" s="65" t="s">
        <v>220</v>
      </c>
      <c r="C31" s="73"/>
      <c r="D31" s="71">
        <v>235000</v>
      </c>
      <c r="E31" s="71">
        <v>235000</v>
      </c>
      <c r="F31" s="71">
        <v>127230</v>
      </c>
      <c r="G31" s="71">
        <v>77407</v>
      </c>
      <c r="H31" s="71">
        <f>G31-'[4]CHELTUIELI'!$F$31</f>
        <v>18685</v>
      </c>
      <c r="IC31" s="25"/>
      <c r="ID31" s="25"/>
      <c r="IE31" s="25"/>
      <c r="IF31" s="25"/>
      <c r="IG31" s="25"/>
      <c r="IH31" s="25"/>
      <c r="II31" s="25"/>
      <c r="IJ31" s="25"/>
      <c r="IK31" s="25"/>
      <c r="IL31" s="25"/>
    </row>
    <row r="32" spans="1:8" ht="16.5" customHeight="1">
      <c r="A32" s="83" t="s">
        <v>221</v>
      </c>
      <c r="B32" s="65" t="s">
        <v>222</v>
      </c>
      <c r="C32" s="73"/>
      <c r="D32" s="71">
        <v>82090</v>
      </c>
      <c r="E32" s="71">
        <v>82090</v>
      </c>
      <c r="F32" s="71">
        <v>60880</v>
      </c>
      <c r="G32" s="71">
        <v>46604</v>
      </c>
      <c r="H32" s="71">
        <f>G32-'[4]CHELTUIELI'!$F$32</f>
        <v>8244</v>
      </c>
    </row>
    <row r="33" spans="1:8" ht="16.5" customHeight="1">
      <c r="A33" s="83"/>
      <c r="B33" s="65" t="s">
        <v>223</v>
      </c>
      <c r="C33" s="73"/>
      <c r="D33" s="71"/>
      <c r="E33" s="71"/>
      <c r="F33" s="71"/>
      <c r="G33" s="71"/>
      <c r="H33" s="71">
        <f>G33-'[1]CHELTUIELI'!$F$33</f>
        <v>0</v>
      </c>
    </row>
    <row r="34" spans="1:8" ht="16.5" customHeight="1">
      <c r="A34" s="83"/>
      <c r="B34" s="81" t="s">
        <v>224</v>
      </c>
      <c r="C34" s="73">
        <f aca="true" t="shared" si="17" ref="C34:H34">C35</f>
        <v>0</v>
      </c>
      <c r="D34" s="71">
        <f t="shared" si="17"/>
        <v>92800</v>
      </c>
      <c r="E34" s="71">
        <f t="shared" si="17"/>
        <v>92800</v>
      </c>
      <c r="F34" s="71">
        <f t="shared" si="17"/>
        <v>92800</v>
      </c>
      <c r="G34" s="71">
        <f t="shared" si="17"/>
        <v>91350</v>
      </c>
      <c r="H34" s="71">
        <f t="shared" si="17"/>
        <v>0</v>
      </c>
    </row>
    <row r="35" spans="1:246" s="25" customFormat="1" ht="16.5" customHeight="1">
      <c r="A35" s="83"/>
      <c r="B35" s="65" t="s">
        <v>225</v>
      </c>
      <c r="C35" s="73"/>
      <c r="D35" s="71">
        <v>92800</v>
      </c>
      <c r="E35" s="71">
        <v>92800</v>
      </c>
      <c r="F35" s="71">
        <v>92800</v>
      </c>
      <c r="G35" s="71">
        <v>91350</v>
      </c>
      <c r="H35" s="71">
        <f>G35-'[4]CHELTUIELI'!$F$35</f>
        <v>0</v>
      </c>
      <c r="IC35" s="2"/>
      <c r="ID35" s="2"/>
      <c r="IE35" s="2"/>
      <c r="IF35" s="2"/>
      <c r="IG35" s="2"/>
      <c r="IH35" s="2"/>
      <c r="II35" s="2"/>
      <c r="IJ35" s="2"/>
      <c r="IK35" s="2"/>
      <c r="IL35" s="2"/>
    </row>
    <row r="36" spans="1:8" ht="16.5" customHeight="1">
      <c r="A36" s="79" t="s">
        <v>226</v>
      </c>
      <c r="B36" s="81" t="s">
        <v>227</v>
      </c>
      <c r="C36" s="71">
        <f aca="true" t="shared" si="18" ref="C36:H36">+C37+C38+C39+C40+C41+C42+C43</f>
        <v>0</v>
      </c>
      <c r="D36" s="71">
        <f t="shared" si="18"/>
        <v>141190</v>
      </c>
      <c r="E36" s="71">
        <f t="shared" si="18"/>
        <v>141190</v>
      </c>
      <c r="F36" s="71">
        <f t="shared" si="18"/>
        <v>71340</v>
      </c>
      <c r="G36" s="71">
        <f t="shared" si="18"/>
        <v>46630</v>
      </c>
      <c r="H36" s="71">
        <f t="shared" si="18"/>
        <v>11552</v>
      </c>
    </row>
    <row r="37" spans="1:8" ht="16.5" customHeight="1">
      <c r="A37" s="83" t="s">
        <v>228</v>
      </c>
      <c r="B37" s="65" t="s">
        <v>229</v>
      </c>
      <c r="C37" s="73"/>
      <c r="D37" s="71"/>
      <c r="E37" s="71"/>
      <c r="F37" s="71"/>
      <c r="G37" s="71"/>
      <c r="H37" s="71"/>
    </row>
    <row r="38" spans="1:8" ht="16.5" customHeight="1">
      <c r="A38" s="83" t="s">
        <v>230</v>
      </c>
      <c r="B38" s="65" t="s">
        <v>231</v>
      </c>
      <c r="C38" s="73"/>
      <c r="D38" s="71"/>
      <c r="E38" s="71"/>
      <c r="F38" s="71"/>
      <c r="G38" s="71"/>
      <c r="H38" s="71"/>
    </row>
    <row r="39" spans="1:246" ht="16.5" customHeight="1">
      <c r="A39" s="83" t="s">
        <v>232</v>
      </c>
      <c r="B39" s="65" t="s">
        <v>233</v>
      </c>
      <c r="C39" s="73"/>
      <c r="D39" s="71"/>
      <c r="E39" s="71"/>
      <c r="F39" s="71"/>
      <c r="G39" s="71"/>
      <c r="H39" s="71"/>
      <c r="IC39" s="25"/>
      <c r="ID39" s="25"/>
      <c r="IE39" s="25"/>
      <c r="IF39" s="25"/>
      <c r="IG39" s="25"/>
      <c r="IH39" s="25"/>
      <c r="II39" s="25"/>
      <c r="IJ39" s="25"/>
      <c r="IK39" s="25"/>
      <c r="IL39" s="25"/>
    </row>
    <row r="40" spans="1:246" s="25" customFormat="1" ht="33.75" customHeight="1">
      <c r="A40" s="83" t="s">
        <v>234</v>
      </c>
      <c r="B40" s="85" t="s">
        <v>235</v>
      </c>
      <c r="C40" s="73"/>
      <c r="D40" s="71"/>
      <c r="E40" s="71"/>
      <c r="F40" s="71"/>
      <c r="G40" s="71"/>
      <c r="H40" s="71"/>
      <c r="IC40" s="2"/>
      <c r="ID40" s="2"/>
      <c r="IE40" s="2"/>
      <c r="IF40" s="2"/>
      <c r="IG40" s="2"/>
      <c r="IH40" s="2"/>
      <c r="II40" s="2"/>
      <c r="IJ40" s="2"/>
      <c r="IK40" s="2"/>
      <c r="IL40" s="2"/>
    </row>
    <row r="41" spans="1:246" s="25" customFormat="1" ht="16.5" customHeight="1">
      <c r="A41" s="83" t="s">
        <v>236</v>
      </c>
      <c r="B41" s="85" t="s">
        <v>39</v>
      </c>
      <c r="C41" s="73"/>
      <c r="D41" s="71"/>
      <c r="E41" s="71"/>
      <c r="F41" s="71"/>
      <c r="G41" s="71"/>
      <c r="H41" s="71"/>
      <c r="IC41" s="2"/>
      <c r="ID41" s="2"/>
      <c r="IE41" s="2"/>
      <c r="IF41" s="2"/>
      <c r="IG41" s="2"/>
      <c r="IH41" s="2"/>
      <c r="II41" s="2"/>
      <c r="IJ41" s="2"/>
      <c r="IK41" s="2"/>
      <c r="IL41" s="2"/>
    </row>
    <row r="42" spans="1:246" s="25" customFormat="1" ht="16.5" customHeight="1">
      <c r="A42" s="83"/>
      <c r="B42" s="85" t="s">
        <v>237</v>
      </c>
      <c r="C42" s="73"/>
      <c r="D42" s="71">
        <v>141190</v>
      </c>
      <c r="E42" s="71">
        <v>141190</v>
      </c>
      <c r="F42" s="71">
        <v>71340</v>
      </c>
      <c r="G42" s="71">
        <v>46630</v>
      </c>
      <c r="H42" s="71">
        <f>G42-'[4]CHELTUIELI'!$F$42</f>
        <v>11552</v>
      </c>
      <c r="IC42" s="2"/>
      <c r="ID42" s="2"/>
      <c r="IE42" s="2"/>
      <c r="IF42" s="2"/>
      <c r="IG42" s="2"/>
      <c r="IH42" s="2"/>
      <c r="II42" s="2"/>
      <c r="IJ42" s="2"/>
      <c r="IK42" s="2"/>
      <c r="IL42" s="2"/>
    </row>
    <row r="43" spans="1:246" s="25" customFormat="1" ht="24" customHeight="1">
      <c r="A43" s="83"/>
      <c r="B43" s="85" t="s">
        <v>238</v>
      </c>
      <c r="C43" s="73"/>
      <c r="D43" s="71"/>
      <c r="E43" s="71"/>
      <c r="F43" s="71"/>
      <c r="G43" s="71"/>
      <c r="H43" s="71"/>
      <c r="IC43" s="2"/>
      <c r="ID43" s="2"/>
      <c r="IE43" s="2"/>
      <c r="IF43" s="2"/>
      <c r="IG43" s="2"/>
      <c r="IH43" s="2"/>
      <c r="II43" s="2"/>
      <c r="IJ43" s="2"/>
      <c r="IK43" s="2"/>
      <c r="IL43" s="2"/>
    </row>
    <row r="44" spans="1:8" ht="16.5" customHeight="1">
      <c r="A44" s="79" t="s">
        <v>239</v>
      </c>
      <c r="B44" s="81" t="s">
        <v>188</v>
      </c>
      <c r="C44" s="71">
        <f aca="true" t="shared" si="19" ref="C44:H44">+C45+C59+C58+C61+C64+C66+C67+C69+C65+C68</f>
        <v>0</v>
      </c>
      <c r="D44" s="71">
        <f t="shared" si="19"/>
        <v>302296190</v>
      </c>
      <c r="E44" s="71">
        <f t="shared" si="19"/>
        <v>323468910</v>
      </c>
      <c r="F44" s="71">
        <f t="shared" si="19"/>
        <v>323114910</v>
      </c>
      <c r="G44" s="71">
        <f t="shared" si="19"/>
        <v>270967828.98999995</v>
      </c>
      <c r="H44" s="71">
        <f t="shared" si="19"/>
        <v>62628825.17000001</v>
      </c>
    </row>
    <row r="45" spans="1:8" ht="16.5" customHeight="1">
      <c r="A45" s="79" t="s">
        <v>240</v>
      </c>
      <c r="B45" s="81" t="s">
        <v>241</v>
      </c>
      <c r="C45" s="71">
        <f aca="true" t="shared" si="20" ref="C45:H45">+C46+C47+C48+C49+C50+C51+C52+C53+C55</f>
        <v>0</v>
      </c>
      <c r="D45" s="71">
        <f t="shared" si="20"/>
        <v>302221190</v>
      </c>
      <c r="E45" s="71">
        <f t="shared" si="20"/>
        <v>323393910</v>
      </c>
      <c r="F45" s="71">
        <f t="shared" si="20"/>
        <v>323078910</v>
      </c>
      <c r="G45" s="71">
        <f t="shared" si="20"/>
        <v>270951080.92999995</v>
      </c>
      <c r="H45" s="71">
        <f t="shared" si="20"/>
        <v>62626421.37000001</v>
      </c>
    </row>
    <row r="46" spans="1:246" ht="16.5" customHeight="1">
      <c r="A46" s="83" t="s">
        <v>242</v>
      </c>
      <c r="B46" s="65" t="s">
        <v>243</v>
      </c>
      <c r="C46" s="73"/>
      <c r="D46" s="71">
        <v>75000</v>
      </c>
      <c r="E46" s="71">
        <v>75000</v>
      </c>
      <c r="F46" s="71">
        <v>38000</v>
      </c>
      <c r="G46" s="71">
        <v>28304.63</v>
      </c>
      <c r="H46" s="71">
        <f>G46-'[4]CHELTUIELI'!$F$46</f>
        <v>8320.98</v>
      </c>
      <c r="IC46" s="25"/>
      <c r="ID46" s="25"/>
      <c r="IE46" s="25"/>
      <c r="IF46" s="25"/>
      <c r="IG46" s="25"/>
      <c r="IH46" s="25"/>
      <c r="II46" s="25"/>
      <c r="IJ46" s="25"/>
      <c r="IK46" s="25"/>
      <c r="IL46" s="25"/>
    </row>
    <row r="47" spans="1:246" ht="16.5" customHeight="1">
      <c r="A47" s="83" t="s">
        <v>244</v>
      </c>
      <c r="B47" s="65" t="s">
        <v>245</v>
      </c>
      <c r="C47" s="73"/>
      <c r="D47" s="71">
        <v>0</v>
      </c>
      <c r="E47" s="71">
        <v>0</v>
      </c>
      <c r="F47" s="71">
        <v>0</v>
      </c>
      <c r="G47" s="71">
        <v>0</v>
      </c>
      <c r="H47" s="71">
        <f>G47-'[2]CHELTUIELI'!$F$47</f>
        <v>0</v>
      </c>
      <c r="IC47" s="25"/>
      <c r="ID47" s="25"/>
      <c r="IE47" s="25"/>
      <c r="IF47" s="25"/>
      <c r="IG47" s="25"/>
      <c r="IH47" s="25"/>
      <c r="II47" s="25"/>
      <c r="IJ47" s="25"/>
      <c r="IK47" s="25"/>
      <c r="IL47" s="25"/>
    </row>
    <row r="48" spans="1:8" ht="16.5" customHeight="1">
      <c r="A48" s="83" t="s">
        <v>246</v>
      </c>
      <c r="B48" s="65" t="s">
        <v>247</v>
      </c>
      <c r="C48" s="73"/>
      <c r="D48" s="71">
        <v>104000</v>
      </c>
      <c r="E48" s="71">
        <v>104000</v>
      </c>
      <c r="F48" s="71">
        <v>65000</v>
      </c>
      <c r="G48" s="71">
        <v>65252.88</v>
      </c>
      <c r="H48" s="71">
        <f>G48-'[4]CHELTUIELI'!$F$48</f>
        <v>11565.43</v>
      </c>
    </row>
    <row r="49" spans="1:8" ht="16.5" customHeight="1">
      <c r="A49" s="83" t="s">
        <v>248</v>
      </c>
      <c r="B49" s="65" t="s">
        <v>249</v>
      </c>
      <c r="C49" s="73"/>
      <c r="D49" s="71">
        <v>14000</v>
      </c>
      <c r="E49" s="71">
        <v>14000</v>
      </c>
      <c r="F49" s="71">
        <v>9500</v>
      </c>
      <c r="G49" s="71">
        <v>8150.09</v>
      </c>
      <c r="H49" s="71">
        <f>G49-'[4]CHELTUIELI'!$F$49</f>
        <v>358.6300000000001</v>
      </c>
    </row>
    <row r="50" spans="1:8" ht="16.5" customHeight="1">
      <c r="A50" s="83" t="s">
        <v>250</v>
      </c>
      <c r="B50" s="65" t="s">
        <v>251</v>
      </c>
      <c r="C50" s="73"/>
      <c r="D50" s="71">
        <v>9000</v>
      </c>
      <c r="E50" s="71">
        <v>9000</v>
      </c>
      <c r="F50" s="71">
        <v>5500</v>
      </c>
      <c r="G50" s="71">
        <v>5010.23</v>
      </c>
      <c r="H50" s="71">
        <f>G50-'[4]CHELTUIELI'!$F$50</f>
        <v>0</v>
      </c>
    </row>
    <row r="51" spans="1:246" s="25" customFormat="1" ht="16.5" customHeight="1">
      <c r="A51" s="83" t="s">
        <v>252</v>
      </c>
      <c r="B51" s="65" t="s">
        <v>253</v>
      </c>
      <c r="C51" s="73"/>
      <c r="D51" s="71">
        <v>0</v>
      </c>
      <c r="E51" s="71">
        <v>0</v>
      </c>
      <c r="F51" s="71">
        <v>0</v>
      </c>
      <c r="G51" s="71">
        <v>0</v>
      </c>
      <c r="H51" s="71">
        <v>0</v>
      </c>
      <c r="IC51" s="2"/>
      <c r="ID51" s="2"/>
      <c r="IE51" s="2"/>
      <c r="IF51" s="2"/>
      <c r="IG51" s="2"/>
      <c r="IH51" s="2"/>
      <c r="II51" s="2"/>
      <c r="IJ51" s="2"/>
      <c r="IK51" s="2"/>
      <c r="IL51" s="2"/>
    </row>
    <row r="52" spans="1:246" s="35" customFormat="1" ht="16.5" customHeight="1">
      <c r="A52" s="83" t="s">
        <v>254</v>
      </c>
      <c r="B52" s="65" t="s">
        <v>255</v>
      </c>
      <c r="C52" s="73"/>
      <c r="D52" s="71">
        <v>69000</v>
      </c>
      <c r="E52" s="71">
        <v>69000</v>
      </c>
      <c r="F52" s="71">
        <v>32000</v>
      </c>
      <c r="G52" s="71">
        <v>25179.24</v>
      </c>
      <c r="H52" s="71">
        <f>G52-'[4]CHELTUIELI'!$F$52</f>
        <v>6704.800000000003</v>
      </c>
      <c r="IC52" s="2"/>
      <c r="ID52" s="2"/>
      <c r="IE52" s="2"/>
      <c r="IF52" s="2"/>
      <c r="IG52" s="2"/>
      <c r="IH52" s="2"/>
      <c r="II52" s="2"/>
      <c r="IJ52" s="2"/>
      <c r="IK52" s="2"/>
      <c r="IL52" s="2"/>
    </row>
    <row r="53" spans="1:8" ht="16.5" customHeight="1">
      <c r="A53" s="79" t="s">
        <v>256</v>
      </c>
      <c r="B53" s="81" t="s">
        <v>257</v>
      </c>
      <c r="C53" s="74">
        <f aca="true" t="shared" si="21" ref="C53:H53">+C54+C89</f>
        <v>0</v>
      </c>
      <c r="D53" s="71">
        <f t="shared" si="21"/>
        <v>301603190</v>
      </c>
      <c r="E53" s="71">
        <f t="shared" si="21"/>
        <v>322775910</v>
      </c>
      <c r="F53" s="71">
        <f t="shared" si="21"/>
        <v>322740910</v>
      </c>
      <c r="G53" s="71">
        <f t="shared" si="21"/>
        <v>270685483.12999994</v>
      </c>
      <c r="H53" s="71">
        <f t="shared" si="21"/>
        <v>62553479.31000001</v>
      </c>
    </row>
    <row r="54" spans="1:246" s="25" customFormat="1" ht="16.5" customHeight="1">
      <c r="A54" s="86"/>
      <c r="B54" s="87" t="s">
        <v>258</v>
      </c>
      <c r="C54" s="107"/>
      <c r="D54" s="71">
        <v>62000</v>
      </c>
      <c r="E54" s="71">
        <v>62000</v>
      </c>
      <c r="F54" s="71">
        <v>27000</v>
      </c>
      <c r="G54" s="71">
        <v>24268.52</v>
      </c>
      <c r="H54" s="71">
        <f>G54-'[4]CHELTUIELI'!$F$54</f>
        <v>4268.52</v>
      </c>
      <c r="IC54" s="2"/>
      <c r="ID54" s="2"/>
      <c r="IE54" s="2"/>
      <c r="IF54" s="2"/>
      <c r="IG54" s="2"/>
      <c r="IH54" s="2"/>
      <c r="II54" s="2"/>
      <c r="IJ54" s="2"/>
      <c r="IK54" s="2"/>
      <c r="IL54" s="2"/>
    </row>
    <row r="55" spans="1:8" s="25" customFormat="1" ht="16.5" customHeight="1">
      <c r="A55" s="83" t="s">
        <v>259</v>
      </c>
      <c r="B55" s="65" t="s">
        <v>260</v>
      </c>
      <c r="C55" s="73"/>
      <c r="D55" s="71">
        <v>347000</v>
      </c>
      <c r="E55" s="71">
        <v>347000</v>
      </c>
      <c r="F55" s="71">
        <v>188000</v>
      </c>
      <c r="G55" s="71">
        <v>133700.73</v>
      </c>
      <c r="H55" s="71">
        <f>G55-'[4]CHELTUIELI'!$F$55</f>
        <v>45992.220000000016</v>
      </c>
    </row>
    <row r="56" spans="1:246" s="25" customFormat="1" ht="16.5" customHeight="1">
      <c r="A56" s="83"/>
      <c r="B56" s="65" t="s">
        <v>261</v>
      </c>
      <c r="C56" s="73"/>
      <c r="D56" s="71"/>
      <c r="E56" s="71"/>
      <c r="F56" s="71"/>
      <c r="G56" s="71"/>
      <c r="H56" s="71"/>
      <c r="IC56" s="35"/>
      <c r="ID56" s="35"/>
      <c r="IE56" s="35"/>
      <c r="IF56" s="35"/>
      <c r="IG56" s="35"/>
      <c r="IH56" s="35"/>
      <c r="II56" s="35"/>
      <c r="IJ56" s="35"/>
      <c r="IK56" s="35"/>
      <c r="IL56" s="35"/>
    </row>
    <row r="57" spans="1:246" s="25" customFormat="1" ht="16.5" customHeight="1">
      <c r="A57" s="83"/>
      <c r="B57" s="65" t="s">
        <v>262</v>
      </c>
      <c r="C57" s="73"/>
      <c r="D57" s="71">
        <v>75000</v>
      </c>
      <c r="E57" s="71">
        <v>75000</v>
      </c>
      <c r="F57" s="71">
        <v>38000</v>
      </c>
      <c r="G57" s="71">
        <v>24944.68</v>
      </c>
      <c r="H57" s="71">
        <f>G57-'[4]CHELTUIELI'!$F$57</f>
        <v>6236.170000000002</v>
      </c>
      <c r="IC57" s="2"/>
      <c r="ID57" s="2"/>
      <c r="IE57" s="2"/>
      <c r="IF57" s="2"/>
      <c r="IG57" s="2"/>
      <c r="IH57" s="2"/>
      <c r="II57" s="2"/>
      <c r="IJ57" s="2"/>
      <c r="IK57" s="2"/>
      <c r="IL57" s="2"/>
    </row>
    <row r="58" spans="1:246" ht="16.5" customHeight="1">
      <c r="A58" s="79" t="s">
        <v>263</v>
      </c>
      <c r="B58" s="65" t="s">
        <v>264</v>
      </c>
      <c r="C58" s="73"/>
      <c r="D58" s="71"/>
      <c r="E58" s="71"/>
      <c r="F58" s="71"/>
      <c r="G58" s="71"/>
      <c r="H58" s="71"/>
      <c r="IC58" s="25"/>
      <c r="ID58" s="25"/>
      <c r="IE58" s="25"/>
      <c r="IF58" s="25"/>
      <c r="IG58" s="25"/>
      <c r="IH58" s="25"/>
      <c r="II58" s="25"/>
      <c r="IJ58" s="25"/>
      <c r="IK58" s="25"/>
      <c r="IL58" s="25"/>
    </row>
    <row r="59" spans="1:8" s="25" customFormat="1" ht="16.5" customHeight="1">
      <c r="A59" s="79" t="s">
        <v>265</v>
      </c>
      <c r="B59" s="81" t="s">
        <v>266</v>
      </c>
      <c r="C59" s="75">
        <f aca="true" t="shared" si="22" ref="C59:H59">+C60</f>
        <v>0</v>
      </c>
      <c r="D59" s="71">
        <f t="shared" si="22"/>
        <v>32000</v>
      </c>
      <c r="E59" s="71">
        <f t="shared" si="22"/>
        <v>32000</v>
      </c>
      <c r="F59" s="71">
        <f t="shared" si="22"/>
        <v>18000</v>
      </c>
      <c r="G59" s="71">
        <f t="shared" si="22"/>
        <v>9881.76</v>
      </c>
      <c r="H59" s="71">
        <f t="shared" si="22"/>
        <v>0</v>
      </c>
    </row>
    <row r="60" spans="1:246" ht="16.5" customHeight="1">
      <c r="A60" s="83" t="s">
        <v>267</v>
      </c>
      <c r="B60" s="65" t="s">
        <v>268</v>
      </c>
      <c r="C60" s="73"/>
      <c r="D60" s="71">
        <v>32000</v>
      </c>
      <c r="E60" s="71">
        <v>32000</v>
      </c>
      <c r="F60" s="71">
        <v>18000</v>
      </c>
      <c r="G60" s="71">
        <v>9881.76</v>
      </c>
      <c r="H60" s="71">
        <f>G60-'[4]CHELTUIELI'!$F$60</f>
        <v>0</v>
      </c>
      <c r="IC60" s="25"/>
      <c r="ID60" s="25"/>
      <c r="IE60" s="25"/>
      <c r="IF60" s="25"/>
      <c r="IG60" s="25"/>
      <c r="IH60" s="25"/>
      <c r="II60" s="25"/>
      <c r="IJ60" s="25"/>
      <c r="IK60" s="25"/>
      <c r="IL60" s="25"/>
    </row>
    <row r="61" spans="1:246" ht="16.5" customHeight="1">
      <c r="A61" s="79" t="s">
        <v>269</v>
      </c>
      <c r="B61" s="81" t="s">
        <v>270</v>
      </c>
      <c r="C61" s="71">
        <f aca="true" t="shared" si="23" ref="C61:H61">+C62+C63</f>
        <v>0</v>
      </c>
      <c r="D61" s="71">
        <f t="shared" si="23"/>
        <v>0</v>
      </c>
      <c r="E61" s="71">
        <f t="shared" si="23"/>
        <v>0</v>
      </c>
      <c r="F61" s="71">
        <f t="shared" si="23"/>
        <v>0</v>
      </c>
      <c r="G61" s="71">
        <f t="shared" si="23"/>
        <v>0</v>
      </c>
      <c r="H61" s="71">
        <f t="shared" si="23"/>
        <v>0</v>
      </c>
      <c r="IC61" s="25"/>
      <c r="ID61" s="25"/>
      <c r="IE61" s="25"/>
      <c r="IF61" s="25"/>
      <c r="IG61" s="25"/>
      <c r="IH61" s="25"/>
      <c r="II61" s="25"/>
      <c r="IJ61" s="25"/>
      <c r="IK61" s="25"/>
      <c r="IL61" s="25"/>
    </row>
    <row r="62" spans="1:8" ht="16.5" customHeight="1">
      <c r="A62" s="79" t="s">
        <v>271</v>
      </c>
      <c r="B62" s="65" t="s">
        <v>272</v>
      </c>
      <c r="C62" s="73"/>
      <c r="D62" s="71"/>
      <c r="E62" s="71"/>
      <c r="F62" s="71"/>
      <c r="G62" s="71"/>
      <c r="H62" s="71"/>
    </row>
    <row r="63" spans="1:246" ht="16.5" customHeight="1">
      <c r="A63" s="79" t="s">
        <v>273</v>
      </c>
      <c r="B63" s="65" t="s">
        <v>274</v>
      </c>
      <c r="C63" s="73"/>
      <c r="D63" s="71"/>
      <c r="E63" s="71"/>
      <c r="F63" s="71"/>
      <c r="G63" s="71"/>
      <c r="H63" s="71"/>
      <c r="IC63" s="25"/>
      <c r="ID63" s="25"/>
      <c r="IE63" s="25"/>
      <c r="IF63" s="25"/>
      <c r="IG63" s="25"/>
      <c r="IH63" s="25"/>
      <c r="II63" s="25"/>
      <c r="IJ63" s="25"/>
      <c r="IK63" s="25"/>
      <c r="IL63" s="25"/>
    </row>
    <row r="64" spans="1:8" ht="16.5" customHeight="1">
      <c r="A64" s="83" t="s">
        <v>275</v>
      </c>
      <c r="B64" s="65" t="s">
        <v>276</v>
      </c>
      <c r="C64" s="73"/>
      <c r="D64" s="71">
        <v>5000</v>
      </c>
      <c r="E64" s="71">
        <v>5000</v>
      </c>
      <c r="F64" s="71">
        <v>1000</v>
      </c>
      <c r="G64" s="71">
        <v>797.3</v>
      </c>
      <c r="H64" s="71">
        <f>G64-'[4]CHELTUIELI'!$F$64</f>
        <v>142.79999999999995</v>
      </c>
    </row>
    <row r="65" spans="1:8" ht="16.5" customHeight="1">
      <c r="A65" s="83" t="s">
        <v>277</v>
      </c>
      <c r="B65" s="84" t="s">
        <v>278</v>
      </c>
      <c r="C65" s="73"/>
      <c r="D65" s="71"/>
      <c r="E65" s="71"/>
      <c r="F65" s="71"/>
      <c r="G65" s="71"/>
      <c r="H65" s="71">
        <v>0</v>
      </c>
    </row>
    <row r="66" spans="1:246" s="25" customFormat="1" ht="16.5" customHeight="1">
      <c r="A66" s="83" t="s">
        <v>279</v>
      </c>
      <c r="B66" s="65" t="s">
        <v>280</v>
      </c>
      <c r="C66" s="73"/>
      <c r="D66" s="71"/>
      <c r="E66" s="71"/>
      <c r="F66" s="71"/>
      <c r="G66" s="71"/>
      <c r="H66" s="71">
        <v>0</v>
      </c>
      <c r="IC66" s="2"/>
      <c r="ID66" s="2"/>
      <c r="IE66" s="2"/>
      <c r="IF66" s="2"/>
      <c r="IG66" s="2"/>
      <c r="IH66" s="2"/>
      <c r="II66" s="2"/>
      <c r="IJ66" s="2"/>
      <c r="IK66" s="2"/>
      <c r="IL66" s="2"/>
    </row>
    <row r="67" spans="1:8" ht="16.5" customHeight="1">
      <c r="A67" s="83" t="s">
        <v>281</v>
      </c>
      <c r="B67" s="65" t="s">
        <v>282</v>
      </c>
      <c r="C67" s="73"/>
      <c r="D67" s="71">
        <v>8000</v>
      </c>
      <c r="E67" s="71">
        <v>8000</v>
      </c>
      <c r="F67" s="71">
        <v>5000</v>
      </c>
      <c r="G67" s="71">
        <v>3094</v>
      </c>
      <c r="H67" s="71">
        <f>G67-'[4]CHELTUIELI'!$F$67</f>
        <v>773.5</v>
      </c>
    </row>
    <row r="68" spans="1:8" ht="46.5" customHeight="1">
      <c r="A68" s="83"/>
      <c r="B68" s="65" t="s">
        <v>283</v>
      </c>
      <c r="C68" s="73"/>
      <c r="D68" s="71">
        <v>0</v>
      </c>
      <c r="E68" s="71">
        <v>0</v>
      </c>
      <c r="F68" s="71">
        <v>0</v>
      </c>
      <c r="G68" s="71">
        <v>0</v>
      </c>
      <c r="H68" s="71">
        <v>0</v>
      </c>
    </row>
    <row r="69" spans="1:8" ht="16.5" customHeight="1">
      <c r="A69" s="79" t="s">
        <v>284</v>
      </c>
      <c r="B69" s="81" t="s">
        <v>285</v>
      </c>
      <c r="C69" s="75">
        <f aca="true" t="shared" si="24" ref="C69:H69">+C70+C71</f>
        <v>0</v>
      </c>
      <c r="D69" s="71">
        <f t="shared" si="24"/>
        <v>30000</v>
      </c>
      <c r="E69" s="71">
        <f t="shared" si="24"/>
        <v>30000</v>
      </c>
      <c r="F69" s="71">
        <f t="shared" si="24"/>
        <v>12000</v>
      </c>
      <c r="G69" s="71">
        <f t="shared" si="24"/>
        <v>2975</v>
      </c>
      <c r="H69" s="71">
        <f t="shared" si="24"/>
        <v>1487.5</v>
      </c>
    </row>
    <row r="70" spans="1:246" s="25" customFormat="1" ht="16.5" customHeight="1">
      <c r="A70" s="83" t="s">
        <v>286</v>
      </c>
      <c r="B70" s="65" t="s">
        <v>287</v>
      </c>
      <c r="C70" s="73"/>
      <c r="D70" s="71">
        <v>17000</v>
      </c>
      <c r="E70" s="71">
        <v>17000</v>
      </c>
      <c r="F70" s="71">
        <v>6000</v>
      </c>
      <c r="G70" s="71">
        <v>2975</v>
      </c>
      <c r="H70" s="71">
        <f>G70-'[4]CHELTUIELI'!$F$70</f>
        <v>1487.5</v>
      </c>
      <c r="IC70" s="2"/>
      <c r="ID70" s="2"/>
      <c r="IE70" s="2"/>
      <c r="IF70" s="2"/>
      <c r="IG70" s="2"/>
      <c r="IH70" s="2"/>
      <c r="II70" s="2"/>
      <c r="IJ70" s="2"/>
      <c r="IK70" s="2"/>
      <c r="IL70" s="2"/>
    </row>
    <row r="71" spans="1:8" s="25" customFormat="1" ht="16.5" customHeight="1">
      <c r="A71" s="83" t="s">
        <v>288</v>
      </c>
      <c r="B71" s="65" t="s">
        <v>289</v>
      </c>
      <c r="C71" s="73"/>
      <c r="D71" s="71">
        <v>13000</v>
      </c>
      <c r="E71" s="71">
        <v>13000</v>
      </c>
      <c r="F71" s="71">
        <v>6000</v>
      </c>
      <c r="G71" s="71">
        <v>0</v>
      </c>
      <c r="H71" s="71">
        <f>G71-'[4]CHELTUIELI'!$F$71</f>
        <v>0</v>
      </c>
    </row>
    <row r="72" spans="1:8" ht="16.5" customHeight="1">
      <c r="A72" s="79" t="s">
        <v>290</v>
      </c>
      <c r="B72" s="81" t="s">
        <v>190</v>
      </c>
      <c r="C72" s="71">
        <f>+C73</f>
        <v>0</v>
      </c>
      <c r="D72" s="71">
        <f aca="true" t="shared" si="25" ref="D72:H73">+D73</f>
        <v>0</v>
      </c>
      <c r="E72" s="71">
        <f t="shared" si="25"/>
        <v>0</v>
      </c>
      <c r="F72" s="71">
        <f t="shared" si="25"/>
        <v>0</v>
      </c>
      <c r="G72" s="71">
        <f t="shared" si="25"/>
        <v>0</v>
      </c>
      <c r="H72" s="71">
        <f t="shared" si="25"/>
        <v>0</v>
      </c>
    </row>
    <row r="73" spans="1:246" s="25" customFormat="1" ht="16.5" customHeight="1">
      <c r="A73" s="88" t="s">
        <v>291</v>
      </c>
      <c r="B73" s="81" t="s">
        <v>292</v>
      </c>
      <c r="C73" s="71">
        <f>+C74</f>
        <v>0</v>
      </c>
      <c r="D73" s="71">
        <f t="shared" si="25"/>
        <v>0</v>
      </c>
      <c r="E73" s="71">
        <f t="shared" si="25"/>
        <v>0</v>
      </c>
      <c r="F73" s="71">
        <f t="shared" si="25"/>
        <v>0</v>
      </c>
      <c r="G73" s="71">
        <f t="shared" si="25"/>
        <v>0</v>
      </c>
      <c r="H73" s="71">
        <f t="shared" si="25"/>
        <v>0</v>
      </c>
      <c r="IC73" s="2"/>
      <c r="ID73" s="2"/>
      <c r="IE73" s="2"/>
      <c r="IF73" s="2"/>
      <c r="IG73" s="2"/>
      <c r="IH73" s="2"/>
      <c r="II73" s="2"/>
      <c r="IJ73" s="2"/>
      <c r="IK73" s="2"/>
      <c r="IL73" s="2"/>
    </row>
    <row r="74" spans="1:8" s="25" customFormat="1" ht="16.5" customHeight="1">
      <c r="A74" s="88" t="s">
        <v>293</v>
      </c>
      <c r="B74" s="65" t="s">
        <v>294</v>
      </c>
      <c r="C74" s="73"/>
      <c r="D74" s="71"/>
      <c r="E74" s="71"/>
      <c r="F74" s="71"/>
      <c r="G74" s="71"/>
      <c r="H74" s="71"/>
    </row>
    <row r="75" spans="1:8" s="25" customFormat="1" ht="16.5" customHeight="1">
      <c r="A75" s="88"/>
      <c r="B75" s="89" t="s">
        <v>196</v>
      </c>
      <c r="C75" s="73">
        <f aca="true" t="shared" si="26" ref="C75:H75">C76+C77</f>
        <v>0</v>
      </c>
      <c r="D75" s="71">
        <f t="shared" si="26"/>
        <v>0</v>
      </c>
      <c r="E75" s="71">
        <f t="shared" si="26"/>
        <v>0</v>
      </c>
      <c r="F75" s="71">
        <f t="shared" si="26"/>
        <v>0</v>
      </c>
      <c r="G75" s="71">
        <f t="shared" si="26"/>
        <v>0</v>
      </c>
      <c r="H75" s="71">
        <f t="shared" si="26"/>
        <v>0</v>
      </c>
    </row>
    <row r="76" spans="1:8" s="25" customFormat="1" ht="16.5" customHeight="1">
      <c r="A76" s="88"/>
      <c r="B76" s="90" t="s">
        <v>295</v>
      </c>
      <c r="C76" s="73"/>
      <c r="D76" s="71"/>
      <c r="E76" s="71"/>
      <c r="F76" s="71"/>
      <c r="G76" s="71"/>
      <c r="H76" s="71"/>
    </row>
    <row r="77" spans="1:246" s="25" customFormat="1" ht="16.5" customHeight="1">
      <c r="A77" s="88"/>
      <c r="B77" s="90" t="s">
        <v>296</v>
      </c>
      <c r="C77" s="73"/>
      <c r="D77" s="71"/>
      <c r="E77" s="71"/>
      <c r="F77" s="71"/>
      <c r="G77" s="71"/>
      <c r="H77" s="71"/>
      <c r="IC77" s="2"/>
      <c r="ID77" s="2"/>
      <c r="IE77" s="2"/>
      <c r="IF77" s="2"/>
      <c r="IG77" s="2"/>
      <c r="IH77" s="2"/>
      <c r="II77" s="2"/>
      <c r="IJ77" s="2"/>
      <c r="IK77" s="2"/>
      <c r="IL77" s="2"/>
    </row>
    <row r="78" spans="1:8" s="25" customFormat="1" ht="16.5" customHeight="1">
      <c r="A78" s="79" t="s">
        <v>297</v>
      </c>
      <c r="B78" s="81" t="s">
        <v>198</v>
      </c>
      <c r="C78" s="71">
        <f aca="true" t="shared" si="27" ref="C78:H78">+C79</f>
        <v>0</v>
      </c>
      <c r="D78" s="71">
        <f t="shared" si="27"/>
        <v>0</v>
      </c>
      <c r="E78" s="71">
        <f t="shared" si="27"/>
        <v>0</v>
      </c>
      <c r="F78" s="71">
        <f t="shared" si="27"/>
        <v>0</v>
      </c>
      <c r="G78" s="71">
        <f t="shared" si="27"/>
        <v>0</v>
      </c>
      <c r="H78" s="71">
        <f t="shared" si="27"/>
        <v>0</v>
      </c>
    </row>
    <row r="79" spans="1:8" s="25" customFormat="1" ht="16.5" customHeight="1">
      <c r="A79" s="79" t="s">
        <v>298</v>
      </c>
      <c r="B79" s="81" t="s">
        <v>200</v>
      </c>
      <c r="C79" s="71">
        <f aca="true" t="shared" si="28" ref="C79:H79">+C80+C85</f>
        <v>0</v>
      </c>
      <c r="D79" s="71">
        <f t="shared" si="28"/>
        <v>0</v>
      </c>
      <c r="E79" s="71">
        <f t="shared" si="28"/>
        <v>0</v>
      </c>
      <c r="F79" s="71">
        <f t="shared" si="28"/>
        <v>0</v>
      </c>
      <c r="G79" s="71">
        <f t="shared" si="28"/>
        <v>0</v>
      </c>
      <c r="H79" s="71">
        <f t="shared" si="28"/>
        <v>0</v>
      </c>
    </row>
    <row r="80" spans="1:246" ht="16.5" customHeight="1">
      <c r="A80" s="79" t="s">
        <v>299</v>
      </c>
      <c r="B80" s="81" t="s">
        <v>300</v>
      </c>
      <c r="C80" s="71">
        <f aca="true" t="shared" si="29" ref="C80:H80">+C82+C84+C83+C81</f>
        <v>0</v>
      </c>
      <c r="D80" s="71">
        <f t="shared" si="29"/>
        <v>0</v>
      </c>
      <c r="E80" s="71">
        <f t="shared" si="29"/>
        <v>0</v>
      </c>
      <c r="F80" s="71">
        <f t="shared" si="29"/>
        <v>0</v>
      </c>
      <c r="G80" s="71">
        <f t="shared" si="29"/>
        <v>0</v>
      </c>
      <c r="H80" s="71">
        <f t="shared" si="29"/>
        <v>0</v>
      </c>
      <c r="IC80" s="25"/>
      <c r="ID80" s="25"/>
      <c r="IE80" s="25"/>
      <c r="IF80" s="25"/>
      <c r="IG80" s="25"/>
      <c r="IH80" s="25"/>
      <c r="II80" s="25"/>
      <c r="IJ80" s="25"/>
      <c r="IK80" s="25"/>
      <c r="IL80" s="25"/>
    </row>
    <row r="81" spans="1:246" ht="16.5" customHeight="1">
      <c r="A81" s="79"/>
      <c r="B81" s="84" t="s">
        <v>301</v>
      </c>
      <c r="C81" s="71"/>
      <c r="D81" s="71"/>
      <c r="E81" s="71"/>
      <c r="F81" s="71"/>
      <c r="G81" s="71"/>
      <c r="H81" s="71"/>
      <c r="IC81" s="25"/>
      <c r="ID81" s="25"/>
      <c r="IE81" s="25"/>
      <c r="IF81" s="25"/>
      <c r="IG81" s="25"/>
      <c r="IH81" s="25"/>
      <c r="II81" s="25"/>
      <c r="IJ81" s="25"/>
      <c r="IK81" s="25"/>
      <c r="IL81" s="25"/>
    </row>
    <row r="82" spans="1:246" ht="16.5" customHeight="1">
      <c r="A82" s="83" t="s">
        <v>302</v>
      </c>
      <c r="B82" s="65" t="s">
        <v>303</v>
      </c>
      <c r="C82" s="73"/>
      <c r="D82" s="71"/>
      <c r="E82" s="71"/>
      <c r="F82" s="71"/>
      <c r="G82" s="71"/>
      <c r="H82" s="71"/>
      <c r="IC82" s="25"/>
      <c r="ID82" s="25"/>
      <c r="IE82" s="25"/>
      <c r="IF82" s="25"/>
      <c r="IG82" s="25"/>
      <c r="IH82" s="25"/>
      <c r="II82" s="25"/>
      <c r="IJ82" s="25"/>
      <c r="IK82" s="25"/>
      <c r="IL82" s="25"/>
    </row>
    <row r="83" spans="1:246" ht="16.5" customHeight="1">
      <c r="A83" s="83" t="s">
        <v>304</v>
      </c>
      <c r="B83" s="84" t="s">
        <v>305</v>
      </c>
      <c r="C83" s="73"/>
      <c r="D83" s="71"/>
      <c r="E83" s="71"/>
      <c r="F83" s="71"/>
      <c r="G83" s="71"/>
      <c r="H83" s="71"/>
      <c r="IC83" s="25"/>
      <c r="ID83" s="25"/>
      <c r="IE83" s="25"/>
      <c r="IF83" s="25"/>
      <c r="IG83" s="25"/>
      <c r="IH83" s="25"/>
      <c r="II83" s="25"/>
      <c r="IJ83" s="25"/>
      <c r="IK83" s="25"/>
      <c r="IL83" s="25"/>
    </row>
    <row r="84" spans="1:8" ht="16.5" customHeight="1">
      <c r="A84" s="83" t="s">
        <v>306</v>
      </c>
      <c r="B84" s="65" t="s">
        <v>307</v>
      </c>
      <c r="C84" s="73"/>
      <c r="D84" s="71"/>
      <c r="E84" s="71"/>
      <c r="F84" s="71"/>
      <c r="G84" s="71"/>
      <c r="H84" s="71"/>
    </row>
    <row r="85" spans="1:8" ht="16.5" customHeight="1">
      <c r="A85" s="91"/>
      <c r="B85" s="84" t="s">
        <v>308</v>
      </c>
      <c r="C85" s="73"/>
      <c r="D85" s="71"/>
      <c r="E85" s="71"/>
      <c r="F85" s="71"/>
      <c r="G85" s="71"/>
      <c r="H85" s="71"/>
    </row>
    <row r="86" spans="1:246" s="35" customFormat="1" ht="16.5" customHeight="1">
      <c r="A86" s="83" t="s">
        <v>207</v>
      </c>
      <c r="B86" s="65" t="s">
        <v>309</v>
      </c>
      <c r="C86" s="73"/>
      <c r="D86" s="71"/>
      <c r="E86" s="71"/>
      <c r="F86" s="71"/>
      <c r="G86" s="71"/>
      <c r="H86" s="71"/>
      <c r="IC86" s="2"/>
      <c r="ID86" s="2"/>
      <c r="IE86" s="2"/>
      <c r="IF86" s="2"/>
      <c r="IG86" s="2"/>
      <c r="IH86" s="2"/>
      <c r="II86" s="2"/>
      <c r="IJ86" s="2"/>
      <c r="IK86" s="2"/>
      <c r="IL86" s="2"/>
    </row>
    <row r="87" spans="1:246" s="35" customFormat="1" ht="16.5" customHeight="1">
      <c r="A87" s="83" t="s">
        <v>310</v>
      </c>
      <c r="B87" s="65" t="s">
        <v>311</v>
      </c>
      <c r="C87" s="71">
        <f aca="true" t="shared" si="30" ref="C87:H87">+C44-C89+C23+C78+C173+C75</f>
        <v>0</v>
      </c>
      <c r="D87" s="71">
        <f t="shared" si="30"/>
        <v>189460880</v>
      </c>
      <c r="E87" s="71">
        <f t="shared" si="30"/>
        <v>189460880</v>
      </c>
      <c r="F87" s="71">
        <f t="shared" si="30"/>
        <v>105528650</v>
      </c>
      <c r="G87" s="71">
        <f t="shared" si="30"/>
        <v>69310759.38</v>
      </c>
      <c r="H87" s="71">
        <f t="shared" si="30"/>
        <v>17666319.380000003</v>
      </c>
      <c r="IC87" s="2"/>
      <c r="ID87" s="2"/>
      <c r="IE87" s="2"/>
      <c r="IF87" s="2"/>
      <c r="IG87" s="2"/>
      <c r="IH87" s="2"/>
      <c r="II87" s="2"/>
      <c r="IJ87" s="2"/>
      <c r="IK87" s="2"/>
      <c r="IL87" s="2"/>
    </row>
    <row r="88" spans="1:246" s="35" customFormat="1" ht="16.5" customHeight="1">
      <c r="A88" s="83"/>
      <c r="B88" s="65" t="s">
        <v>312</v>
      </c>
      <c r="C88" s="71"/>
      <c r="D88" s="71"/>
      <c r="E88" s="71"/>
      <c r="F88" s="71"/>
      <c r="G88" s="71">
        <v>-5663.29</v>
      </c>
      <c r="H88" s="71">
        <f>G88-'[4]CHELTUIELI'!$F$88</f>
        <v>0</v>
      </c>
      <c r="IC88" s="2"/>
      <c r="ID88" s="2"/>
      <c r="IE88" s="2"/>
      <c r="IF88" s="2"/>
      <c r="IG88" s="2"/>
      <c r="IH88" s="2"/>
      <c r="II88" s="2"/>
      <c r="IJ88" s="2"/>
      <c r="IK88" s="2"/>
      <c r="IL88" s="2"/>
    </row>
    <row r="89" spans="1:246" s="35" customFormat="1" ht="32.25" customHeight="1">
      <c r="A89" s="83"/>
      <c r="B89" s="81" t="s">
        <v>313</v>
      </c>
      <c r="C89" s="71">
        <f aca="true" t="shared" si="31" ref="C89:H89">+C90+C132+C155+C157+C168+C170</f>
        <v>0</v>
      </c>
      <c r="D89" s="71">
        <f t="shared" si="31"/>
        <v>301541190</v>
      </c>
      <c r="E89" s="71">
        <f t="shared" si="31"/>
        <v>322713910</v>
      </c>
      <c r="F89" s="71">
        <f t="shared" si="31"/>
        <v>322713910</v>
      </c>
      <c r="G89" s="71">
        <f t="shared" si="31"/>
        <v>270661214.60999995</v>
      </c>
      <c r="H89" s="71">
        <f t="shared" si="31"/>
        <v>62549210.79000001</v>
      </c>
      <c r="IC89" s="2"/>
      <c r="ID89" s="2"/>
      <c r="IE89" s="2"/>
      <c r="IF89" s="2"/>
      <c r="IG89" s="2"/>
      <c r="IH89" s="2"/>
      <c r="II89" s="2"/>
      <c r="IJ89" s="2"/>
      <c r="IK89" s="2"/>
      <c r="IL89" s="2"/>
    </row>
    <row r="90" spans="1:8" s="35" customFormat="1" ht="16.5" customHeight="1">
      <c r="A90" s="79" t="s">
        <v>314</v>
      </c>
      <c r="B90" s="81" t="s">
        <v>315</v>
      </c>
      <c r="C90" s="71">
        <f aca="true" t="shared" si="32" ref="C90:H90">+C91+C98+C112+C128+C130</f>
        <v>0</v>
      </c>
      <c r="D90" s="71">
        <f t="shared" si="32"/>
        <v>133871280</v>
      </c>
      <c r="E90" s="71">
        <f t="shared" si="32"/>
        <v>154167000</v>
      </c>
      <c r="F90" s="71">
        <f t="shared" si="32"/>
        <v>154167000</v>
      </c>
      <c r="G90" s="71">
        <f t="shared" si="32"/>
        <v>134698123.18</v>
      </c>
      <c r="H90" s="71">
        <f t="shared" si="32"/>
        <v>28738955.71000001</v>
      </c>
    </row>
    <row r="91" spans="1:8" s="35" customFormat="1" ht="16.5" customHeight="1">
      <c r="A91" s="83" t="s">
        <v>316</v>
      </c>
      <c r="B91" s="81" t="s">
        <v>317</v>
      </c>
      <c r="C91" s="71">
        <f aca="true" t="shared" si="33" ref="C91:H91">+C92+C95+C96+C93+C94</f>
        <v>0</v>
      </c>
      <c r="D91" s="71">
        <f t="shared" si="33"/>
        <v>80234380</v>
      </c>
      <c r="E91" s="71">
        <f t="shared" si="33"/>
        <v>101828000</v>
      </c>
      <c r="F91" s="71">
        <f t="shared" si="33"/>
        <v>101828000</v>
      </c>
      <c r="G91" s="71">
        <f t="shared" si="33"/>
        <v>92592728.67</v>
      </c>
      <c r="H91" s="71">
        <f t="shared" si="33"/>
        <v>19388865.370000005</v>
      </c>
    </row>
    <row r="92" spans="1:8" s="35" customFormat="1" ht="16.5" customHeight="1">
      <c r="A92" s="83"/>
      <c r="B92" s="84" t="s">
        <v>318</v>
      </c>
      <c r="C92" s="73"/>
      <c r="D92" s="71">
        <v>44896000</v>
      </c>
      <c r="E92" s="71">
        <v>42513000</v>
      </c>
      <c r="F92" s="71">
        <v>42513000</v>
      </c>
      <c r="G92" s="71">
        <f>92592728.67-289686.18-1325601.91-57229013.75-10222.97</f>
        <v>33738203.86</v>
      </c>
      <c r="H92" s="71">
        <f>G92-'[4]CHELTUIELI'!$F$92</f>
        <v>8293470.000000007</v>
      </c>
    </row>
    <row r="93" spans="1:8" s="35" customFormat="1" ht="16.5" customHeight="1">
      <c r="A93" s="83"/>
      <c r="B93" s="84" t="s">
        <v>319</v>
      </c>
      <c r="C93" s="73"/>
      <c r="D93" s="71">
        <v>33204380</v>
      </c>
      <c r="E93" s="71">
        <v>57231000</v>
      </c>
      <c r="F93" s="71">
        <v>57231000</v>
      </c>
      <c r="G93" s="71">
        <v>57229013.75</v>
      </c>
      <c r="H93" s="71">
        <f>G93-'[4]CHELTUIELI'!$F$93</f>
        <v>10692638.509999998</v>
      </c>
    </row>
    <row r="94" spans="1:246" ht="16.5" customHeight="1">
      <c r="A94" s="83"/>
      <c r="B94" s="84" t="s">
        <v>320</v>
      </c>
      <c r="C94" s="73"/>
      <c r="D94" s="71">
        <v>384000</v>
      </c>
      <c r="E94" s="71">
        <v>365000</v>
      </c>
      <c r="F94" s="71">
        <v>365000</v>
      </c>
      <c r="G94" s="71">
        <v>289686.18</v>
      </c>
      <c r="H94" s="71">
        <f>G94-'[4]CHELTUIELI'!$F$94</f>
        <v>74556.25</v>
      </c>
      <c r="IC94" s="35"/>
      <c r="ID94" s="35"/>
      <c r="IE94" s="35"/>
      <c r="IF94" s="35"/>
      <c r="IG94" s="35"/>
      <c r="IH94" s="35"/>
      <c r="II94" s="35"/>
      <c r="IJ94" s="35"/>
      <c r="IK94" s="35"/>
      <c r="IL94" s="35"/>
    </row>
    <row r="95" spans="1:246" ht="16.5" customHeight="1">
      <c r="A95" s="83"/>
      <c r="B95" s="84" t="s">
        <v>321</v>
      </c>
      <c r="C95" s="73"/>
      <c r="D95" s="71">
        <v>14000</v>
      </c>
      <c r="E95" s="71">
        <v>14000</v>
      </c>
      <c r="F95" s="71">
        <v>14000</v>
      </c>
      <c r="G95" s="71">
        <v>10222.97</v>
      </c>
      <c r="H95" s="71">
        <f>G95-'[4]CHELTUIELI'!$F$95</f>
        <v>2355.199999999999</v>
      </c>
      <c r="IC95" s="35"/>
      <c r="ID95" s="35"/>
      <c r="IE95" s="35"/>
      <c r="IF95" s="35"/>
      <c r="IG95" s="35"/>
      <c r="IH95" s="35"/>
      <c r="II95" s="35"/>
      <c r="IJ95" s="35"/>
      <c r="IK95" s="35"/>
      <c r="IL95" s="35"/>
    </row>
    <row r="96" spans="1:246" ht="47.25" customHeight="1">
      <c r="A96" s="83"/>
      <c r="B96" s="84" t="s">
        <v>322</v>
      </c>
      <c r="C96" s="73"/>
      <c r="D96" s="71">
        <v>1736000</v>
      </c>
      <c r="E96" s="71">
        <v>1705000</v>
      </c>
      <c r="F96" s="71">
        <v>1705000</v>
      </c>
      <c r="G96" s="71">
        <v>1325601.91</v>
      </c>
      <c r="H96" s="71">
        <f>G96-'[4]CHELTUIELI'!$F$96</f>
        <v>325845.4099999999</v>
      </c>
      <c r="IC96" s="35"/>
      <c r="ID96" s="35"/>
      <c r="IE96" s="35"/>
      <c r="IF96" s="35"/>
      <c r="IG96" s="35"/>
      <c r="IH96" s="35"/>
      <c r="II96" s="35"/>
      <c r="IJ96" s="35"/>
      <c r="IK96" s="35"/>
      <c r="IL96" s="35"/>
    </row>
    <row r="97" spans="1:8" ht="30">
      <c r="A97" s="83"/>
      <c r="B97" s="65" t="s">
        <v>312</v>
      </c>
      <c r="C97" s="73"/>
      <c r="D97" s="71"/>
      <c r="E97" s="71"/>
      <c r="F97" s="71"/>
      <c r="G97" s="71">
        <v>-4944.76</v>
      </c>
      <c r="H97" s="71">
        <f>G97-'[4]CHELTUIELI'!$F$97</f>
        <v>-297.97000000000025</v>
      </c>
    </row>
    <row r="98" spans="1:246" s="25" customFormat="1" ht="45">
      <c r="A98" s="83" t="s">
        <v>323</v>
      </c>
      <c r="B98" s="81" t="s">
        <v>324</v>
      </c>
      <c r="C98" s="73">
        <f aca="true" t="shared" si="34" ref="C98:H98">C99+C100+C101+C102+C103+C104+C106+C105+C107</f>
        <v>0</v>
      </c>
      <c r="D98" s="71">
        <f t="shared" si="34"/>
        <v>32732100</v>
      </c>
      <c r="E98" s="71">
        <f t="shared" si="34"/>
        <v>32200000</v>
      </c>
      <c r="F98" s="71">
        <f t="shared" si="34"/>
        <v>32200000</v>
      </c>
      <c r="G98" s="71">
        <f t="shared" si="34"/>
        <v>25951524.15</v>
      </c>
      <c r="H98" s="71">
        <f t="shared" si="34"/>
        <v>5615616.87</v>
      </c>
      <c r="IC98" s="2"/>
      <c r="ID98" s="2"/>
      <c r="IE98" s="2"/>
      <c r="IF98" s="2"/>
      <c r="IG98" s="2"/>
      <c r="IH98" s="2"/>
      <c r="II98" s="2"/>
      <c r="IJ98" s="2"/>
      <c r="IK98" s="2"/>
      <c r="IL98" s="2"/>
    </row>
    <row r="99" spans="1:8" ht="27" customHeight="1">
      <c r="A99" s="83"/>
      <c r="B99" s="84" t="s">
        <v>325</v>
      </c>
      <c r="C99" s="73"/>
      <c r="D99" s="71">
        <v>978900</v>
      </c>
      <c r="E99" s="71">
        <v>877000</v>
      </c>
      <c r="F99" s="71">
        <v>877000</v>
      </c>
      <c r="G99" s="71">
        <v>725276.51</v>
      </c>
      <c r="H99" s="71">
        <f>G99-'[4]CHELTUIELI'!$F$99</f>
        <v>153160</v>
      </c>
    </row>
    <row r="100" spans="1:8" ht="30">
      <c r="A100" s="83"/>
      <c r="B100" s="84" t="s">
        <v>326</v>
      </c>
      <c r="C100" s="73"/>
      <c r="D100" s="71">
        <v>0</v>
      </c>
      <c r="E100" s="71">
        <v>0</v>
      </c>
      <c r="F100" s="71">
        <v>0</v>
      </c>
      <c r="G100" s="71">
        <v>0</v>
      </c>
      <c r="H100" s="71">
        <v>0</v>
      </c>
    </row>
    <row r="101" spans="1:246" ht="28.5" customHeight="1">
      <c r="A101" s="83"/>
      <c r="B101" s="84" t="s">
        <v>327</v>
      </c>
      <c r="C101" s="73"/>
      <c r="D101" s="71">
        <v>837200</v>
      </c>
      <c r="E101" s="71">
        <v>723000</v>
      </c>
      <c r="F101" s="71">
        <v>723000</v>
      </c>
      <c r="G101" s="71">
        <v>548086.56</v>
      </c>
      <c r="H101" s="71">
        <f>G101-'[4]CHELTUIELI'!$F$101</f>
        <v>119191.33000000007</v>
      </c>
      <c r="IC101" s="25"/>
      <c r="ID101" s="25"/>
      <c r="IE101" s="25"/>
      <c r="IF101" s="25"/>
      <c r="IG101" s="25"/>
      <c r="IH101" s="25"/>
      <c r="II101" s="25"/>
      <c r="IJ101" s="25"/>
      <c r="IK101" s="25"/>
      <c r="IL101" s="25"/>
    </row>
    <row r="102" spans="1:8" ht="16.5" customHeight="1">
      <c r="A102" s="83"/>
      <c r="B102" s="84" t="s">
        <v>328</v>
      </c>
      <c r="C102" s="73"/>
      <c r="D102" s="71">
        <v>16210000</v>
      </c>
      <c r="E102" s="71">
        <v>16982000</v>
      </c>
      <c r="F102" s="71">
        <v>16982000</v>
      </c>
      <c r="G102" s="71">
        <v>13692789.9</v>
      </c>
      <c r="H102" s="71">
        <f>G102-'[4]CHELTUIELI'!$F$102</f>
        <v>3421620</v>
      </c>
    </row>
    <row r="103" spans="1:8" ht="15">
      <c r="A103" s="83"/>
      <c r="B103" s="49" t="s">
        <v>329</v>
      </c>
      <c r="C103" s="73"/>
      <c r="D103" s="71">
        <v>22000</v>
      </c>
      <c r="E103" s="71">
        <v>20000</v>
      </c>
      <c r="F103" s="71">
        <v>20000</v>
      </c>
      <c r="G103" s="71">
        <v>14385.7</v>
      </c>
      <c r="H103" s="71">
        <f>G103-'[4]CHELTUIELI'!$F$103</f>
        <v>0</v>
      </c>
    </row>
    <row r="104" spans="1:8" ht="30">
      <c r="A104" s="83"/>
      <c r="B104" s="84" t="s">
        <v>330</v>
      </c>
      <c r="C104" s="73"/>
      <c r="D104" s="71">
        <v>445000</v>
      </c>
      <c r="E104" s="71">
        <v>443000</v>
      </c>
      <c r="F104" s="71">
        <v>443000</v>
      </c>
      <c r="G104" s="71">
        <v>345950</v>
      </c>
      <c r="H104" s="71">
        <f>G104-'[4]CHELTUIELI'!$F$104</f>
        <v>85410</v>
      </c>
    </row>
    <row r="105" spans="1:8" ht="16.5" customHeight="1">
      <c r="A105" s="83"/>
      <c r="B105" s="62" t="s">
        <v>331</v>
      </c>
      <c r="C105" s="73"/>
      <c r="D105" s="71">
        <v>0</v>
      </c>
      <c r="E105" s="71">
        <v>0</v>
      </c>
      <c r="F105" s="71">
        <v>0</v>
      </c>
      <c r="G105" s="71">
        <v>0</v>
      </c>
      <c r="H105" s="71">
        <v>0</v>
      </c>
    </row>
    <row r="106" spans="1:8" ht="15">
      <c r="A106" s="83"/>
      <c r="B106" s="62" t="s">
        <v>332</v>
      </c>
      <c r="C106" s="73"/>
      <c r="D106" s="71">
        <v>8435000</v>
      </c>
      <c r="E106" s="71">
        <v>7963000</v>
      </c>
      <c r="F106" s="71">
        <v>7963000</v>
      </c>
      <c r="G106" s="71">
        <f>3944006.84+2414273.1</f>
        <v>6358279.9399999995</v>
      </c>
      <c r="H106" s="71">
        <f>G106-'[4]CHELTUIELI'!$F$106</f>
        <v>1265600</v>
      </c>
    </row>
    <row r="107" spans="1:8" ht="43.5" customHeight="1">
      <c r="A107" s="83"/>
      <c r="B107" s="92" t="s">
        <v>333</v>
      </c>
      <c r="C107" s="73">
        <f>C108+C109+C110</f>
        <v>0</v>
      </c>
      <c r="D107" s="71">
        <f>D108+D109</f>
        <v>5804000</v>
      </c>
      <c r="E107" s="71">
        <f>E108+E109</f>
        <v>5192000</v>
      </c>
      <c r="F107" s="71">
        <f>F108+F109+F110</f>
        <v>5192000</v>
      </c>
      <c r="G107" s="71">
        <f>G108+G109</f>
        <v>4266755.54</v>
      </c>
      <c r="H107" s="71">
        <f>H108+H109</f>
        <v>570635.54</v>
      </c>
    </row>
    <row r="108" spans="1:8" ht="16.5" customHeight="1">
      <c r="A108" s="83"/>
      <c r="B108" s="62" t="s">
        <v>334</v>
      </c>
      <c r="C108" s="73"/>
      <c r="D108" s="71">
        <v>5804000</v>
      </c>
      <c r="E108" s="71">
        <v>5192000</v>
      </c>
      <c r="F108" s="71">
        <v>5192000</v>
      </c>
      <c r="G108" s="71">
        <f>1766645.23+2500110.31</f>
        <v>4266755.54</v>
      </c>
      <c r="H108" s="71">
        <f>G108-'[4]CHELTUIELI'!$F$108</f>
        <v>570635.54</v>
      </c>
    </row>
    <row r="109" spans="1:8" ht="30">
      <c r="A109" s="83"/>
      <c r="B109" s="62" t="s">
        <v>335</v>
      </c>
      <c r="C109" s="73"/>
      <c r="D109" s="71"/>
      <c r="E109" s="71"/>
      <c r="F109" s="71"/>
      <c r="G109" s="71"/>
      <c r="H109" s="71"/>
    </row>
    <row r="110" spans="1:8" ht="30">
      <c r="A110" s="83"/>
      <c r="B110" s="62" t="s">
        <v>433</v>
      </c>
      <c r="C110" s="73"/>
      <c r="D110" s="71"/>
      <c r="E110" s="71"/>
      <c r="F110" s="71"/>
      <c r="G110" s="71"/>
      <c r="H110" s="71"/>
    </row>
    <row r="111" spans="1:8" ht="30">
      <c r="A111" s="83"/>
      <c r="B111" s="65" t="s">
        <v>312</v>
      </c>
      <c r="C111" s="73"/>
      <c r="D111" s="71"/>
      <c r="E111" s="71"/>
      <c r="F111" s="71"/>
      <c r="G111" s="71"/>
      <c r="H111" s="71"/>
    </row>
    <row r="112" spans="1:8" ht="45">
      <c r="A112" s="79" t="s">
        <v>336</v>
      </c>
      <c r="B112" s="81" t="s">
        <v>337</v>
      </c>
      <c r="C112" s="73">
        <f aca="true" t="shared" si="35" ref="C112:H112">C113+C114+C115+C116+C117+C118+C119+C120+C121+C122</f>
        <v>0</v>
      </c>
      <c r="D112" s="71">
        <f t="shared" si="35"/>
        <v>2254800</v>
      </c>
      <c r="E112" s="71">
        <f t="shared" si="35"/>
        <v>1959000</v>
      </c>
      <c r="F112" s="71">
        <f t="shared" si="35"/>
        <v>1959000</v>
      </c>
      <c r="G112" s="71">
        <f t="shared" si="35"/>
        <v>1592420.3599999999</v>
      </c>
      <c r="H112" s="71">
        <f t="shared" si="35"/>
        <v>358739.58999999997</v>
      </c>
    </row>
    <row r="113" spans="1:8" ht="15">
      <c r="A113" s="83"/>
      <c r="B113" s="84" t="s">
        <v>328</v>
      </c>
      <c r="C113" s="73"/>
      <c r="D113" s="71">
        <v>1227500</v>
      </c>
      <c r="E113" s="71">
        <v>1344000</v>
      </c>
      <c r="F113" s="71">
        <v>1344000</v>
      </c>
      <c r="G113" s="71">
        <v>1106780</v>
      </c>
      <c r="H113" s="71">
        <f>G113-'[4]CHELTUIELI'!$F$112</f>
        <v>242720</v>
      </c>
    </row>
    <row r="114" spans="1:8" ht="16.5" customHeight="1">
      <c r="A114" s="83"/>
      <c r="B114" s="93" t="s">
        <v>338</v>
      </c>
      <c r="C114" s="73"/>
      <c r="D114" s="71">
        <v>234300</v>
      </c>
      <c r="E114" s="71">
        <v>57000</v>
      </c>
      <c r="F114" s="71">
        <v>57000</v>
      </c>
      <c r="G114" s="71">
        <v>53772.49</v>
      </c>
      <c r="H114" s="71">
        <f>G114-'[4]CHELTUIELI'!$F$113</f>
        <v>0</v>
      </c>
    </row>
    <row r="115" spans="1:8" ht="15">
      <c r="A115" s="83"/>
      <c r="B115" s="84" t="s">
        <v>339</v>
      </c>
      <c r="C115" s="73"/>
      <c r="D115" s="71">
        <v>793000</v>
      </c>
      <c r="E115" s="71">
        <v>558000</v>
      </c>
      <c r="F115" s="71">
        <v>558000</v>
      </c>
      <c r="G115" s="71">
        <v>431867.87</v>
      </c>
      <c r="H115" s="71">
        <f>G115-'[4]CHELTUIELI'!$F$114</f>
        <v>116019.58999999997</v>
      </c>
    </row>
    <row r="116" spans="1:8" ht="16.5" customHeight="1">
      <c r="A116" s="83"/>
      <c r="B116" s="84" t="s">
        <v>340</v>
      </c>
      <c r="C116" s="73"/>
      <c r="D116" s="71"/>
      <c r="E116" s="71"/>
      <c r="F116" s="71"/>
      <c r="G116" s="71"/>
      <c r="H116" s="71"/>
    </row>
    <row r="117" spans="1:246" s="25" customFormat="1" ht="16.5" customHeight="1">
      <c r="A117" s="83"/>
      <c r="B117" s="84" t="s">
        <v>341</v>
      </c>
      <c r="C117" s="73"/>
      <c r="D117" s="71"/>
      <c r="E117" s="71"/>
      <c r="F117" s="71"/>
      <c r="G117" s="71"/>
      <c r="H117" s="71"/>
      <c r="IC117" s="2"/>
      <c r="ID117" s="2"/>
      <c r="IE117" s="2"/>
      <c r="IF117" s="2"/>
      <c r="IG117" s="2"/>
      <c r="IH117" s="2"/>
      <c r="II117" s="2"/>
      <c r="IJ117" s="2"/>
      <c r="IK117" s="2"/>
      <c r="IL117" s="2"/>
    </row>
    <row r="118" spans="1:246" s="25" customFormat="1" ht="16.5" customHeight="1">
      <c r="A118" s="83"/>
      <c r="B118" s="84" t="s">
        <v>325</v>
      </c>
      <c r="C118" s="73"/>
      <c r="D118" s="71"/>
      <c r="E118" s="71"/>
      <c r="F118" s="71"/>
      <c r="G118" s="71"/>
      <c r="H118" s="71"/>
      <c r="IC118" s="2"/>
      <c r="ID118" s="2"/>
      <c r="IE118" s="2"/>
      <c r="IF118" s="2"/>
      <c r="IG118" s="2"/>
      <c r="IH118" s="2"/>
      <c r="II118" s="2"/>
      <c r="IJ118" s="2"/>
      <c r="IK118" s="2"/>
      <c r="IL118" s="2"/>
    </row>
    <row r="119" spans="1:246" s="25" customFormat="1" ht="30">
      <c r="A119" s="83"/>
      <c r="B119" s="84" t="s">
        <v>342</v>
      </c>
      <c r="C119" s="73"/>
      <c r="D119" s="71"/>
      <c r="E119" s="71"/>
      <c r="F119" s="71"/>
      <c r="G119" s="71"/>
      <c r="H119" s="71"/>
      <c r="IC119" s="2"/>
      <c r="ID119" s="2"/>
      <c r="IE119" s="2"/>
      <c r="IF119" s="2"/>
      <c r="IG119" s="2"/>
      <c r="IH119" s="2"/>
      <c r="II119" s="2"/>
      <c r="IJ119" s="2"/>
      <c r="IK119" s="2"/>
      <c r="IL119" s="2"/>
    </row>
    <row r="120" spans="1:8" s="25" customFormat="1" ht="15">
      <c r="A120" s="83"/>
      <c r="B120" s="94" t="s">
        <v>343</v>
      </c>
      <c r="C120" s="73"/>
      <c r="D120" s="71"/>
      <c r="E120" s="71"/>
      <c r="F120" s="71"/>
      <c r="G120" s="71"/>
      <c r="H120" s="71"/>
    </row>
    <row r="121" spans="1:8" s="25" customFormat="1" ht="45">
      <c r="A121" s="83"/>
      <c r="B121" s="94" t="s">
        <v>344</v>
      </c>
      <c r="C121" s="73"/>
      <c r="D121" s="71"/>
      <c r="E121" s="71"/>
      <c r="F121" s="71"/>
      <c r="G121" s="71"/>
      <c r="H121" s="71"/>
    </row>
    <row r="122" spans="1:8" s="25" customFormat="1" ht="15">
      <c r="A122" s="83"/>
      <c r="B122" s="95" t="s">
        <v>345</v>
      </c>
      <c r="C122" s="73">
        <f aca="true" t="shared" si="36" ref="C122:H122">C123+C124+C125+C126</f>
        <v>0</v>
      </c>
      <c r="D122" s="71">
        <f t="shared" si="36"/>
        <v>0</v>
      </c>
      <c r="E122" s="71">
        <f t="shared" si="36"/>
        <v>0</v>
      </c>
      <c r="F122" s="71">
        <f t="shared" si="36"/>
        <v>0</v>
      </c>
      <c r="G122" s="71">
        <f t="shared" si="36"/>
        <v>0</v>
      </c>
      <c r="H122" s="71">
        <f t="shared" si="36"/>
        <v>0</v>
      </c>
    </row>
    <row r="123" spans="1:8" s="25" customFormat="1" ht="30">
      <c r="A123" s="83"/>
      <c r="B123" s="96" t="s">
        <v>346</v>
      </c>
      <c r="C123" s="73"/>
      <c r="D123" s="71"/>
      <c r="E123" s="71"/>
      <c r="F123" s="71"/>
      <c r="G123" s="71"/>
      <c r="H123" s="71"/>
    </row>
    <row r="124" spans="1:8" s="25" customFormat="1" ht="45">
      <c r="A124" s="83"/>
      <c r="B124" s="96" t="s">
        <v>347</v>
      </c>
      <c r="C124" s="73"/>
      <c r="D124" s="71"/>
      <c r="E124" s="71"/>
      <c r="F124" s="71"/>
      <c r="G124" s="71"/>
      <c r="H124" s="71"/>
    </row>
    <row r="125" spans="1:8" s="25" customFormat="1" ht="45">
      <c r="A125" s="83"/>
      <c r="B125" s="96" t="s">
        <v>348</v>
      </c>
      <c r="C125" s="73"/>
      <c r="D125" s="71"/>
      <c r="E125" s="71"/>
      <c r="F125" s="71"/>
      <c r="G125" s="71"/>
      <c r="H125" s="71"/>
    </row>
    <row r="126" spans="1:8" s="25" customFormat="1" ht="45">
      <c r="A126" s="83"/>
      <c r="B126" s="96" t="s">
        <v>349</v>
      </c>
      <c r="C126" s="73"/>
      <c r="D126" s="71"/>
      <c r="E126" s="71"/>
      <c r="F126" s="71"/>
      <c r="G126" s="71"/>
      <c r="H126" s="71"/>
    </row>
    <row r="127" spans="1:8" s="25" customFormat="1" ht="30">
      <c r="A127" s="83"/>
      <c r="B127" s="65" t="s">
        <v>312</v>
      </c>
      <c r="C127" s="73"/>
      <c r="D127" s="71"/>
      <c r="E127" s="71"/>
      <c r="F127" s="71"/>
      <c r="G127" s="71"/>
      <c r="H127" s="71"/>
    </row>
    <row r="128" spans="1:246" ht="33" customHeight="1">
      <c r="A128" s="83" t="s">
        <v>350</v>
      </c>
      <c r="B128" s="65" t="s">
        <v>351</v>
      </c>
      <c r="C128" s="71"/>
      <c r="D128" s="71">
        <v>16210000</v>
      </c>
      <c r="E128" s="71">
        <v>15554000</v>
      </c>
      <c r="F128" s="71">
        <v>15554000</v>
      </c>
      <c r="G128" s="71">
        <v>12485450</v>
      </c>
      <c r="H128" s="71">
        <f>G128-'[4]CHELTUIELI'!$F$127</f>
        <v>2825733.880000001</v>
      </c>
      <c r="IC128" s="25"/>
      <c r="ID128" s="25"/>
      <c r="IE128" s="25"/>
      <c r="IF128" s="25"/>
      <c r="IG128" s="25"/>
      <c r="IH128" s="25"/>
      <c r="II128" s="25"/>
      <c r="IJ128" s="25"/>
      <c r="IK128" s="25"/>
      <c r="IL128" s="25"/>
    </row>
    <row r="129" spans="1:246" ht="16.5" customHeight="1">
      <c r="A129" s="83"/>
      <c r="B129" s="65" t="s">
        <v>312</v>
      </c>
      <c r="C129" s="71"/>
      <c r="D129" s="71"/>
      <c r="E129" s="71"/>
      <c r="F129" s="71"/>
      <c r="G129" s="71">
        <v>-906.43</v>
      </c>
      <c r="H129" s="71">
        <f>G129-'[4]CHELTUIELI'!$F$128</f>
        <v>0</v>
      </c>
      <c r="IC129" s="25"/>
      <c r="ID129" s="25"/>
      <c r="IE129" s="25"/>
      <c r="IF129" s="25"/>
      <c r="IG129" s="25"/>
      <c r="IH129" s="25"/>
      <c r="II129" s="25"/>
      <c r="IJ129" s="25"/>
      <c r="IK129" s="25"/>
      <c r="IL129" s="25"/>
    </row>
    <row r="130" spans="1:8" s="25" customFormat="1" ht="21" customHeight="1">
      <c r="A130" s="83" t="s">
        <v>352</v>
      </c>
      <c r="B130" s="65" t="s">
        <v>353</v>
      </c>
      <c r="C130" s="73"/>
      <c r="D130" s="71">
        <v>2440000</v>
      </c>
      <c r="E130" s="71">
        <v>2626000</v>
      </c>
      <c r="F130" s="71">
        <v>2626000</v>
      </c>
      <c r="G130" s="71">
        <v>2076000</v>
      </c>
      <c r="H130" s="71">
        <f>G130-'[4]CHELTUIELI'!$F$129</f>
        <v>550000</v>
      </c>
    </row>
    <row r="131" spans="1:246" s="25" customFormat="1" ht="16.5" customHeight="1">
      <c r="A131" s="83"/>
      <c r="B131" s="65" t="s">
        <v>312</v>
      </c>
      <c r="C131" s="73"/>
      <c r="D131" s="71"/>
      <c r="E131" s="71"/>
      <c r="F131" s="71"/>
      <c r="G131" s="71">
        <v>-1835.58</v>
      </c>
      <c r="H131" s="71">
        <f>G131-'[4]CHELTUIELI'!$F$130</f>
        <v>-1835.58</v>
      </c>
      <c r="IC131" s="2"/>
      <c r="ID131" s="2"/>
      <c r="IE131" s="2"/>
      <c r="IF131" s="2"/>
      <c r="IG131" s="2"/>
      <c r="IH131" s="2"/>
      <c r="II131" s="2"/>
      <c r="IJ131" s="2"/>
      <c r="IK131" s="2"/>
      <c r="IL131" s="2"/>
    </row>
    <row r="132" spans="1:246" s="25" customFormat="1" ht="16.5" customHeight="1">
      <c r="A132" s="79" t="s">
        <v>354</v>
      </c>
      <c r="B132" s="81" t="s">
        <v>355</v>
      </c>
      <c r="C132" s="71">
        <f aca="true" t="shared" si="37" ref="C132:H132">+C133+C139+C141+C145+C151</f>
        <v>0</v>
      </c>
      <c r="D132" s="71">
        <f t="shared" si="37"/>
        <v>51340000</v>
      </c>
      <c r="E132" s="71">
        <f t="shared" si="37"/>
        <v>52606000</v>
      </c>
      <c r="F132" s="71">
        <f t="shared" si="37"/>
        <v>52606000</v>
      </c>
      <c r="G132" s="71">
        <f t="shared" si="37"/>
        <v>42973953.6</v>
      </c>
      <c r="H132" s="71">
        <f t="shared" si="37"/>
        <v>10482481.360000003</v>
      </c>
      <c r="IC132" s="2"/>
      <c r="ID132" s="2"/>
      <c r="IE132" s="2"/>
      <c r="IF132" s="2"/>
      <c r="IG132" s="2"/>
      <c r="IH132" s="2"/>
      <c r="II132" s="2"/>
      <c r="IJ132" s="2"/>
      <c r="IK132" s="2"/>
      <c r="IL132" s="2"/>
    </row>
    <row r="133" spans="1:8" s="25" customFormat="1" ht="16.5" customHeight="1">
      <c r="A133" s="79" t="s">
        <v>356</v>
      </c>
      <c r="B133" s="81" t="s">
        <v>357</v>
      </c>
      <c r="C133" s="71">
        <f aca="true" t="shared" si="38" ref="C133:H133">+C134+C137</f>
        <v>0</v>
      </c>
      <c r="D133" s="71">
        <f t="shared" si="38"/>
        <v>31094000</v>
      </c>
      <c r="E133" s="71">
        <f t="shared" si="38"/>
        <v>31422000</v>
      </c>
      <c r="F133" s="71">
        <f t="shared" si="38"/>
        <v>31422000</v>
      </c>
      <c r="G133" s="71">
        <f t="shared" si="38"/>
        <v>25101126.020000003</v>
      </c>
      <c r="H133" s="71">
        <f t="shared" si="38"/>
        <v>6475540.020000001</v>
      </c>
    </row>
    <row r="134" spans="1:8" s="25" customFormat="1" ht="16.5" customHeight="1">
      <c r="A134" s="83"/>
      <c r="B134" s="97" t="s">
        <v>365</v>
      </c>
      <c r="C134" s="73"/>
      <c r="D134" s="71">
        <v>30069000</v>
      </c>
      <c r="E134" s="71">
        <v>30427000</v>
      </c>
      <c r="F134" s="71">
        <v>30427000</v>
      </c>
      <c r="G134" s="71">
        <f>G135+G136</f>
        <v>24304536.020000003</v>
      </c>
      <c r="H134" s="71">
        <f>H135+H136</f>
        <v>6275986.020000001</v>
      </c>
    </row>
    <row r="135" spans="1:8" s="25" customFormat="1" ht="16.5" customHeight="1">
      <c r="A135" s="83"/>
      <c r="B135" s="98" t="s">
        <v>358</v>
      </c>
      <c r="C135" s="73"/>
      <c r="D135" s="71"/>
      <c r="E135" s="71"/>
      <c r="F135" s="71"/>
      <c r="G135" s="71">
        <v>12701969.46</v>
      </c>
      <c r="H135" s="71">
        <f>G135-'[4]CHELTUIELI'!$F$134</f>
        <v>3479824.5</v>
      </c>
    </row>
    <row r="136" spans="1:8" s="25" customFormat="1" ht="16.5" customHeight="1">
      <c r="A136" s="83"/>
      <c r="B136" s="98" t="s">
        <v>359</v>
      </c>
      <c r="C136" s="73"/>
      <c r="D136" s="71"/>
      <c r="E136" s="71"/>
      <c r="F136" s="71"/>
      <c r="G136" s="71">
        <v>11602566.56</v>
      </c>
      <c r="H136" s="71">
        <f>G136-'[4]CHELTUIELI'!$F$135</f>
        <v>2796161.5200000014</v>
      </c>
    </row>
    <row r="137" spans="1:8" s="25" customFormat="1" ht="29.25" customHeight="1">
      <c r="A137" s="83"/>
      <c r="B137" s="97" t="s">
        <v>360</v>
      </c>
      <c r="C137" s="73"/>
      <c r="D137" s="71">
        <v>1025000</v>
      </c>
      <c r="E137" s="71">
        <v>995000</v>
      </c>
      <c r="F137" s="71">
        <v>995000</v>
      </c>
      <c r="G137" s="71">
        <v>796590</v>
      </c>
      <c r="H137" s="71">
        <f>G137-'[4]CHELTUIELI'!$F$136</f>
        <v>199554</v>
      </c>
    </row>
    <row r="138" spans="1:8" s="25" customFormat="1" ht="16.5" customHeight="1">
      <c r="A138" s="83"/>
      <c r="B138" s="65" t="s">
        <v>312</v>
      </c>
      <c r="C138" s="73"/>
      <c r="D138" s="71"/>
      <c r="E138" s="71"/>
      <c r="F138" s="71"/>
      <c r="G138" s="71">
        <v>-9910.25</v>
      </c>
      <c r="H138" s="71">
        <f>G138-'[4]CHELTUIELI'!$F$137</f>
        <v>-31.8799999999992</v>
      </c>
    </row>
    <row r="139" spans="1:8" s="25" customFormat="1" ht="31.5" customHeight="1">
      <c r="A139" s="83" t="s">
        <v>361</v>
      </c>
      <c r="B139" s="99" t="s">
        <v>362</v>
      </c>
      <c r="C139" s="73"/>
      <c r="D139" s="71">
        <v>12170000</v>
      </c>
      <c r="E139" s="71">
        <v>12975000</v>
      </c>
      <c r="F139" s="71">
        <v>12975000</v>
      </c>
      <c r="G139" s="71">
        <v>10774190</v>
      </c>
      <c r="H139" s="71">
        <f>G139-'[4]CHELTUIELI'!$F$138</f>
        <v>2451200</v>
      </c>
    </row>
    <row r="140" spans="1:246" ht="16.5" customHeight="1">
      <c r="A140" s="83"/>
      <c r="B140" s="65" t="s">
        <v>312</v>
      </c>
      <c r="C140" s="73"/>
      <c r="D140" s="71"/>
      <c r="E140" s="71"/>
      <c r="F140" s="71"/>
      <c r="G140" s="71">
        <v>-5202.01</v>
      </c>
      <c r="H140" s="71">
        <f>G140-'[4]CHELTUIELI'!$F$139</f>
        <v>-1077.2200000000003</v>
      </c>
      <c r="IC140" s="25"/>
      <c r="ID140" s="25"/>
      <c r="IE140" s="25"/>
      <c r="IF140" s="25"/>
      <c r="IG140" s="25"/>
      <c r="IH140" s="25"/>
      <c r="II140" s="25"/>
      <c r="IJ140" s="25"/>
      <c r="IK140" s="25"/>
      <c r="IL140" s="25"/>
    </row>
    <row r="141" spans="1:246" ht="16.5" customHeight="1">
      <c r="A141" s="79" t="s">
        <v>363</v>
      </c>
      <c r="B141" s="100" t="s">
        <v>364</v>
      </c>
      <c r="C141" s="73">
        <f aca="true" t="shared" si="39" ref="C141:H141">+C142+C143</f>
        <v>0</v>
      </c>
      <c r="D141" s="71">
        <f t="shared" si="39"/>
        <v>464000</v>
      </c>
      <c r="E141" s="71">
        <f t="shared" si="39"/>
        <v>577000</v>
      </c>
      <c r="F141" s="71">
        <f t="shared" si="39"/>
        <v>577000</v>
      </c>
      <c r="G141" s="71">
        <f t="shared" si="39"/>
        <v>566610.14</v>
      </c>
      <c r="H141" s="71">
        <f t="shared" si="39"/>
        <v>133370.14</v>
      </c>
      <c r="I141" s="23"/>
      <c r="J141" s="23"/>
      <c r="K141" s="23"/>
      <c r="L141" s="23"/>
      <c r="M141" s="23"/>
      <c r="N141" s="23"/>
      <c r="O141" s="23"/>
      <c r="P141" s="23"/>
      <c r="Q141" s="23"/>
      <c r="R141" s="23"/>
      <c r="S141" s="23"/>
      <c r="T141" s="23"/>
      <c r="IC141" s="25"/>
      <c r="ID141" s="25"/>
      <c r="IE141" s="25"/>
      <c r="IF141" s="25"/>
      <c r="IG141" s="25"/>
      <c r="IH141" s="25"/>
      <c r="II141" s="25"/>
      <c r="IJ141" s="25"/>
      <c r="IK141" s="25"/>
      <c r="IL141" s="25"/>
    </row>
    <row r="142" spans="1:246" ht="16.5" customHeight="1">
      <c r="A142" s="83"/>
      <c r="B142" s="97" t="s">
        <v>365</v>
      </c>
      <c r="C142" s="73"/>
      <c r="D142" s="71">
        <v>464000</v>
      </c>
      <c r="E142" s="71">
        <v>577000</v>
      </c>
      <c r="F142" s="71">
        <v>577000</v>
      </c>
      <c r="G142" s="71">
        <v>566610.14</v>
      </c>
      <c r="H142" s="71">
        <f>G142-'[4]CHELTUIELI'!$F$141</f>
        <v>133370.14</v>
      </c>
      <c r="I142" s="7"/>
      <c r="J142" s="7"/>
      <c r="K142" s="7"/>
      <c r="L142" s="7"/>
      <c r="M142" s="7"/>
      <c r="N142" s="7"/>
      <c r="O142" s="7"/>
      <c r="P142" s="7"/>
      <c r="Q142" s="7"/>
      <c r="R142" s="7"/>
      <c r="S142" s="7"/>
      <c r="T142" s="7"/>
      <c r="IC142" s="25"/>
      <c r="ID142" s="25"/>
      <c r="IE142" s="25"/>
      <c r="IF142" s="25"/>
      <c r="IG142" s="25"/>
      <c r="IH142" s="25"/>
      <c r="II142" s="25"/>
      <c r="IJ142" s="25"/>
      <c r="IK142" s="25"/>
      <c r="IL142" s="25"/>
    </row>
    <row r="143" spans="1:8" ht="28.5" customHeight="1">
      <c r="A143" s="83"/>
      <c r="B143" s="97" t="s">
        <v>366</v>
      </c>
      <c r="C143" s="73"/>
      <c r="D143" s="71"/>
      <c r="E143" s="71"/>
      <c r="F143" s="71"/>
      <c r="G143" s="71"/>
      <c r="H143" s="71"/>
    </row>
    <row r="144" spans="1:8" ht="16.5" customHeight="1">
      <c r="A144" s="83"/>
      <c r="B144" s="65" t="s">
        <v>312</v>
      </c>
      <c r="C144" s="73"/>
      <c r="D144" s="71"/>
      <c r="E144" s="71"/>
      <c r="F144" s="71"/>
      <c r="G144" s="71">
        <v>-360</v>
      </c>
      <c r="H144" s="71">
        <f>G144-'[4]CHELTUIELI'!$F$143</f>
        <v>0</v>
      </c>
    </row>
    <row r="145" spans="1:246" s="25" customFormat="1" ht="30">
      <c r="A145" s="79" t="s">
        <v>367</v>
      </c>
      <c r="B145" s="100" t="s">
        <v>368</v>
      </c>
      <c r="C145" s="71">
        <f aca="true" t="shared" si="40" ref="C145:H145">+C146+C147+C148+C149</f>
        <v>0</v>
      </c>
      <c r="D145" s="71">
        <f t="shared" si="40"/>
        <v>6162000</v>
      </c>
      <c r="E145" s="71">
        <f t="shared" si="40"/>
        <v>6127000</v>
      </c>
      <c r="F145" s="71">
        <f t="shared" si="40"/>
        <v>6127000</v>
      </c>
      <c r="G145" s="71">
        <f t="shared" si="40"/>
        <v>5320804.78</v>
      </c>
      <c r="H145" s="71">
        <f t="shared" si="40"/>
        <v>1181307.7000000002</v>
      </c>
      <c r="IC145" s="2"/>
      <c r="ID145" s="2"/>
      <c r="IE145" s="2"/>
      <c r="IF145" s="2"/>
      <c r="IG145" s="2"/>
      <c r="IH145" s="2"/>
      <c r="II145" s="2"/>
      <c r="IJ145" s="2"/>
      <c r="IK145" s="2"/>
      <c r="IL145" s="2"/>
    </row>
    <row r="146" spans="1:8" ht="15">
      <c r="A146" s="83"/>
      <c r="B146" s="84" t="s">
        <v>434</v>
      </c>
      <c r="C146" s="73"/>
      <c r="D146" s="71">
        <v>6145000</v>
      </c>
      <c r="E146" s="71">
        <v>6107000</v>
      </c>
      <c r="F146" s="71">
        <v>6107000</v>
      </c>
      <c r="G146" s="71">
        <f>5320804.78-15497.08</f>
        <v>5305307.7</v>
      </c>
      <c r="H146" s="71">
        <f>G146-'[4]CHELTUIELI'!$F$145</f>
        <v>1178307.7000000002</v>
      </c>
    </row>
    <row r="147" spans="1:8" ht="45">
      <c r="A147" s="83"/>
      <c r="B147" s="84" t="s">
        <v>369</v>
      </c>
      <c r="C147" s="73"/>
      <c r="D147" s="71"/>
      <c r="E147" s="71"/>
      <c r="F147" s="71"/>
      <c r="G147" s="71"/>
      <c r="H147" s="71"/>
    </row>
    <row r="148" spans="1:246" ht="45">
      <c r="A148" s="83"/>
      <c r="B148" s="84" t="s">
        <v>370</v>
      </c>
      <c r="C148" s="73"/>
      <c r="D148" s="71">
        <v>17000</v>
      </c>
      <c r="E148" s="71">
        <v>20000</v>
      </c>
      <c r="F148" s="71">
        <v>20000</v>
      </c>
      <c r="G148" s="71">
        <v>15497.08</v>
      </c>
      <c r="H148" s="71">
        <f>G148-'[4]CHELTUIELI'!$F$147</f>
        <v>3000</v>
      </c>
      <c r="IC148" s="25"/>
      <c r="ID148" s="25"/>
      <c r="IE148" s="25"/>
      <c r="IF148" s="25"/>
      <c r="IG148" s="25"/>
      <c r="IH148" s="25"/>
      <c r="II148" s="25"/>
      <c r="IJ148" s="25"/>
      <c r="IK148" s="25"/>
      <c r="IL148" s="25"/>
    </row>
    <row r="149" spans="1:8" ht="45">
      <c r="A149" s="83"/>
      <c r="B149" s="84" t="s">
        <v>371</v>
      </c>
      <c r="C149" s="73"/>
      <c r="D149" s="71"/>
      <c r="E149" s="71"/>
      <c r="F149" s="71"/>
      <c r="G149" s="71"/>
      <c r="H149" s="71"/>
    </row>
    <row r="150" spans="1:8" ht="16.5" customHeight="1">
      <c r="A150" s="83"/>
      <c r="B150" s="65" t="s">
        <v>312</v>
      </c>
      <c r="C150" s="73"/>
      <c r="D150" s="71"/>
      <c r="E150" s="71"/>
      <c r="F150" s="71"/>
      <c r="G150" s="71">
        <v>-18809.22</v>
      </c>
      <c r="H150" s="71">
        <f>G150-'[4]CHELTUIELI'!$F$149</f>
        <v>985.2999999999993</v>
      </c>
    </row>
    <row r="151" spans="1:8" ht="16.5" customHeight="1">
      <c r="A151" s="79" t="s">
        <v>372</v>
      </c>
      <c r="B151" s="100" t="s">
        <v>373</v>
      </c>
      <c r="C151" s="73">
        <f aca="true" t="shared" si="41" ref="C151:H151">+C152+C153</f>
        <v>0</v>
      </c>
      <c r="D151" s="71">
        <f t="shared" si="41"/>
        <v>1450000</v>
      </c>
      <c r="E151" s="71">
        <f t="shared" si="41"/>
        <v>1505000</v>
      </c>
      <c r="F151" s="71">
        <f t="shared" si="41"/>
        <v>1505000</v>
      </c>
      <c r="G151" s="71">
        <f t="shared" si="41"/>
        <v>1211222.66</v>
      </c>
      <c r="H151" s="71">
        <f t="shared" si="41"/>
        <v>241063.49999999988</v>
      </c>
    </row>
    <row r="152" spans="1:8" ht="16.5" customHeight="1">
      <c r="A152" s="79"/>
      <c r="B152" s="97" t="s">
        <v>365</v>
      </c>
      <c r="C152" s="73"/>
      <c r="D152" s="71">
        <v>1450000</v>
      </c>
      <c r="E152" s="71">
        <v>1505000</v>
      </c>
      <c r="F152" s="71">
        <v>1505000</v>
      </c>
      <c r="G152" s="71">
        <v>1211222.66</v>
      </c>
      <c r="H152" s="71">
        <f>G152-'[4]CHELTUIELI'!$F$151</f>
        <v>241063.49999999988</v>
      </c>
    </row>
    <row r="153" spans="1:8" ht="31.5" customHeight="1">
      <c r="A153" s="83"/>
      <c r="B153" s="97" t="s">
        <v>366</v>
      </c>
      <c r="C153" s="73"/>
      <c r="D153" s="71"/>
      <c r="E153" s="71"/>
      <c r="F153" s="71"/>
      <c r="G153" s="71"/>
      <c r="H153" s="71"/>
    </row>
    <row r="154" spans="1:8" ht="16.5" customHeight="1">
      <c r="A154" s="83"/>
      <c r="B154" s="65" t="s">
        <v>312</v>
      </c>
      <c r="C154" s="73"/>
      <c r="D154" s="71"/>
      <c r="E154" s="71"/>
      <c r="F154" s="71"/>
      <c r="G154" s="71">
        <v>-1542</v>
      </c>
      <c r="H154" s="71">
        <f>G154-'[4]CHELTUIELI'!$F$153</f>
        <v>0</v>
      </c>
    </row>
    <row r="155" spans="1:8" ht="16.5" customHeight="1">
      <c r="A155" s="79" t="s">
        <v>374</v>
      </c>
      <c r="B155" s="65" t="s">
        <v>375</v>
      </c>
      <c r="C155" s="73"/>
      <c r="D155" s="71">
        <v>448000</v>
      </c>
      <c r="E155" s="71">
        <v>538000</v>
      </c>
      <c r="F155" s="71">
        <v>538000</v>
      </c>
      <c r="G155" s="71">
        <v>363000</v>
      </c>
      <c r="H155" s="71">
        <f>G155-'[4]CHELTUIELI'!$F$154</f>
        <v>90000</v>
      </c>
    </row>
    <row r="156" spans="1:8" ht="16.5" customHeight="1">
      <c r="A156" s="79"/>
      <c r="B156" s="65" t="s">
        <v>312</v>
      </c>
      <c r="C156" s="73"/>
      <c r="D156" s="71"/>
      <c r="E156" s="71"/>
      <c r="F156" s="71"/>
      <c r="G156" s="71"/>
      <c r="H156" s="71">
        <f>G156-'[3]CHELTUIELI'!$F$155</f>
        <v>0</v>
      </c>
    </row>
    <row r="157" spans="1:8" ht="16.5" customHeight="1">
      <c r="A157" s="79" t="s">
        <v>376</v>
      </c>
      <c r="B157" s="81" t="s">
        <v>377</v>
      </c>
      <c r="C157" s="71">
        <f aca="true" t="shared" si="42" ref="C157:H157">+C158+C164</f>
        <v>0</v>
      </c>
      <c r="D157" s="71">
        <f t="shared" si="42"/>
        <v>114499000</v>
      </c>
      <c r="E157" s="71">
        <f t="shared" si="42"/>
        <v>114005000</v>
      </c>
      <c r="F157" s="71">
        <f t="shared" si="42"/>
        <v>114005000</v>
      </c>
      <c r="G157" s="71">
        <f t="shared" si="42"/>
        <v>91280230</v>
      </c>
      <c r="H157" s="71">
        <f t="shared" si="42"/>
        <v>22554690</v>
      </c>
    </row>
    <row r="158" spans="1:8" ht="15">
      <c r="A158" s="83" t="s">
        <v>378</v>
      </c>
      <c r="B158" s="81" t="s">
        <v>379</v>
      </c>
      <c r="C158" s="73">
        <f aca="true" t="shared" si="43" ref="C158:H158">C159+C161+C160+C162</f>
        <v>0</v>
      </c>
      <c r="D158" s="71">
        <f t="shared" si="43"/>
        <v>111633000</v>
      </c>
      <c r="E158" s="71">
        <f t="shared" si="43"/>
        <v>111183000</v>
      </c>
      <c r="F158" s="71">
        <f t="shared" si="43"/>
        <v>111183000</v>
      </c>
      <c r="G158" s="71">
        <f t="shared" si="43"/>
        <v>89119160</v>
      </c>
      <c r="H158" s="71">
        <f t="shared" si="43"/>
        <v>22147520</v>
      </c>
    </row>
    <row r="159" spans="1:8" ht="15">
      <c r="A159" s="83"/>
      <c r="B159" s="84" t="s">
        <v>318</v>
      </c>
      <c r="C159" s="73"/>
      <c r="D159" s="71">
        <v>109160000</v>
      </c>
      <c r="E159" s="71">
        <v>108893000</v>
      </c>
      <c r="F159" s="71">
        <v>108893000</v>
      </c>
      <c r="G159" s="71">
        <f>89119160-1926360</f>
        <v>87192800</v>
      </c>
      <c r="H159" s="71">
        <f>G159-'[4]CHELTUIELI'!$F$158</f>
        <v>21700000</v>
      </c>
    </row>
    <row r="160" spans="1:8" ht="90">
      <c r="A160" s="83"/>
      <c r="B160" s="84" t="s">
        <v>380</v>
      </c>
      <c r="C160" s="73"/>
      <c r="D160" s="71"/>
      <c r="E160" s="71"/>
      <c r="F160" s="71"/>
      <c r="G160" s="71"/>
      <c r="H160" s="71"/>
    </row>
    <row r="161" spans="1:8" ht="45">
      <c r="A161" s="83"/>
      <c r="B161" s="84" t="s">
        <v>381</v>
      </c>
      <c r="C161" s="73"/>
      <c r="D161" s="71"/>
      <c r="E161" s="71"/>
      <c r="F161" s="71"/>
      <c r="G161" s="71"/>
      <c r="H161" s="71"/>
    </row>
    <row r="162" spans="1:8" ht="30">
      <c r="A162" s="83"/>
      <c r="B162" s="101" t="s">
        <v>382</v>
      </c>
      <c r="C162" s="73"/>
      <c r="D162" s="71">
        <v>2473000</v>
      </c>
      <c r="E162" s="71">
        <v>2290000</v>
      </c>
      <c r="F162" s="71">
        <v>2290000</v>
      </c>
      <c r="G162" s="71">
        <v>1926360</v>
      </c>
      <c r="H162" s="71">
        <f>G162-'[4]CHELTUIELI'!$F$161</f>
        <v>447520</v>
      </c>
    </row>
    <row r="163" spans="1:8" ht="16.5" customHeight="1">
      <c r="A163" s="83"/>
      <c r="B163" s="65" t="s">
        <v>312</v>
      </c>
      <c r="C163" s="73"/>
      <c r="D163" s="71"/>
      <c r="E163" s="71"/>
      <c r="F163" s="71"/>
      <c r="G163" s="71">
        <v>-134184.52</v>
      </c>
      <c r="H163" s="71">
        <f>G163-'[4]CHELTUIELI'!$F$162</f>
        <v>-46621.42999999999</v>
      </c>
    </row>
    <row r="164" spans="1:8" ht="16.5" customHeight="1">
      <c r="A164" s="83" t="s">
        <v>383</v>
      </c>
      <c r="B164" s="81" t="s">
        <v>384</v>
      </c>
      <c r="C164" s="73">
        <f aca="true" t="shared" si="44" ref="C164:H164">C165+C166</f>
        <v>0</v>
      </c>
      <c r="D164" s="71">
        <f t="shared" si="44"/>
        <v>2866000</v>
      </c>
      <c r="E164" s="71">
        <f t="shared" si="44"/>
        <v>2822000</v>
      </c>
      <c r="F164" s="71">
        <f t="shared" si="44"/>
        <v>2822000</v>
      </c>
      <c r="G164" s="71">
        <f t="shared" si="44"/>
        <v>2161070</v>
      </c>
      <c r="H164" s="71">
        <f t="shared" si="44"/>
        <v>407170</v>
      </c>
    </row>
    <row r="165" spans="1:8" ht="16.5" customHeight="1">
      <c r="A165" s="83"/>
      <c r="B165" s="84" t="s">
        <v>318</v>
      </c>
      <c r="C165" s="73"/>
      <c r="D165" s="71">
        <v>2866000</v>
      </c>
      <c r="E165" s="71">
        <v>2822000</v>
      </c>
      <c r="F165" s="71">
        <v>2822000</v>
      </c>
      <c r="G165" s="71">
        <v>2161070</v>
      </c>
      <c r="H165" s="71">
        <f>G165-'[4]CHELTUIELI'!$F$164</f>
        <v>407170</v>
      </c>
    </row>
    <row r="166" spans="1:8" ht="31.5" customHeight="1">
      <c r="A166" s="83"/>
      <c r="B166" s="102" t="s">
        <v>385</v>
      </c>
      <c r="C166" s="73"/>
      <c r="D166" s="71"/>
      <c r="E166" s="71"/>
      <c r="F166" s="71"/>
      <c r="G166" s="71"/>
      <c r="H166" s="71"/>
    </row>
    <row r="167" spans="1:8" ht="16.5" customHeight="1">
      <c r="A167" s="83"/>
      <c r="B167" s="65" t="s">
        <v>312</v>
      </c>
      <c r="C167" s="73"/>
      <c r="D167" s="71"/>
      <c r="E167" s="71"/>
      <c r="F167" s="71"/>
      <c r="G167" s="71"/>
      <c r="H167" s="71"/>
    </row>
    <row r="168" spans="1:8" ht="16.5" customHeight="1">
      <c r="A168" s="79" t="s">
        <v>386</v>
      </c>
      <c r="B168" s="65" t="s">
        <v>387</v>
      </c>
      <c r="C168" s="73"/>
      <c r="D168" s="71">
        <v>315000</v>
      </c>
      <c r="E168" s="71">
        <v>330000</v>
      </c>
      <c r="F168" s="71">
        <v>330000</v>
      </c>
      <c r="G168" s="71">
        <v>278000</v>
      </c>
      <c r="H168" s="71">
        <f>G168-'[4]CHELTUIELI'!$F$167</f>
        <v>65000</v>
      </c>
    </row>
    <row r="169" spans="1:8" ht="27.75" customHeight="1">
      <c r="A169" s="79"/>
      <c r="B169" s="65" t="s">
        <v>312</v>
      </c>
      <c r="C169" s="73"/>
      <c r="D169" s="71"/>
      <c r="E169" s="71"/>
      <c r="F169" s="71"/>
      <c r="G169" s="71"/>
      <c r="H169" s="71"/>
    </row>
    <row r="170" spans="1:8" ht="33.75" customHeight="1">
      <c r="A170" s="79" t="s">
        <v>388</v>
      </c>
      <c r="B170" s="65" t="s">
        <v>389</v>
      </c>
      <c r="C170" s="73"/>
      <c r="D170" s="71">
        <v>1067910</v>
      </c>
      <c r="E170" s="71">
        <v>1067910</v>
      </c>
      <c r="F170" s="71">
        <v>1067910</v>
      </c>
      <c r="G170" s="71">
        <v>1067907.83</v>
      </c>
      <c r="H170" s="71">
        <f>G170-'[4]CHELTUIELI'!$F$169</f>
        <v>618083.7200000001</v>
      </c>
    </row>
    <row r="171" spans="1:8" ht="30">
      <c r="A171" s="79"/>
      <c r="B171" s="65" t="s">
        <v>312</v>
      </c>
      <c r="C171" s="73"/>
      <c r="D171" s="71"/>
      <c r="E171" s="71"/>
      <c r="F171" s="71"/>
      <c r="G171" s="71">
        <v>-13523.38</v>
      </c>
      <c r="H171" s="71">
        <f>G171-'[4]CHELTUIELI'!$F$170</f>
        <v>0</v>
      </c>
    </row>
    <row r="172" spans="1:8" ht="30">
      <c r="A172" s="79"/>
      <c r="B172" s="81" t="s">
        <v>390</v>
      </c>
      <c r="C172" s="73">
        <f aca="true" t="shared" si="45" ref="C172:H172">C88+C97+C111+C127+C129+C131+C138+C140+C144+C150+C154+C156+C163+C167+C169+C171</f>
        <v>0</v>
      </c>
      <c r="D172" s="73">
        <f t="shared" si="45"/>
        <v>0</v>
      </c>
      <c r="E172" s="73">
        <f t="shared" si="45"/>
        <v>0</v>
      </c>
      <c r="F172" s="73">
        <f t="shared" si="45"/>
        <v>0</v>
      </c>
      <c r="G172" s="73">
        <f t="shared" si="45"/>
        <v>-196881.44</v>
      </c>
      <c r="H172" s="73">
        <f t="shared" si="45"/>
        <v>-48878.77999999999</v>
      </c>
    </row>
    <row r="173" spans="1:8" ht="45">
      <c r="A173" s="79"/>
      <c r="B173" s="81" t="s">
        <v>191</v>
      </c>
      <c r="C173" s="73">
        <f>C174</f>
        <v>0</v>
      </c>
      <c r="D173" s="73">
        <f aca="true" t="shared" si="46" ref="D173:H174">D174</f>
        <v>182195000</v>
      </c>
      <c r="E173" s="73">
        <f t="shared" si="46"/>
        <v>182195000</v>
      </c>
      <c r="F173" s="73">
        <f t="shared" si="46"/>
        <v>101792000</v>
      </c>
      <c r="G173" s="73">
        <f t="shared" si="46"/>
        <v>66800235</v>
      </c>
      <c r="H173" s="73">
        <f t="shared" si="46"/>
        <v>17068085</v>
      </c>
    </row>
    <row r="174" spans="1:8" ht="15">
      <c r="A174" s="79"/>
      <c r="B174" s="81" t="s">
        <v>391</v>
      </c>
      <c r="C174" s="73">
        <f>C175</f>
        <v>0</v>
      </c>
      <c r="D174" s="73">
        <f t="shared" si="46"/>
        <v>182195000</v>
      </c>
      <c r="E174" s="73">
        <f t="shared" si="46"/>
        <v>182195000</v>
      </c>
      <c r="F174" s="73">
        <f t="shared" si="46"/>
        <v>101792000</v>
      </c>
      <c r="G174" s="73">
        <f t="shared" si="46"/>
        <v>66800235</v>
      </c>
      <c r="H174" s="73">
        <f t="shared" si="46"/>
        <v>17068085</v>
      </c>
    </row>
    <row r="175" spans="1:8" ht="60">
      <c r="A175" s="79"/>
      <c r="B175" s="81" t="s">
        <v>435</v>
      </c>
      <c r="C175" s="73">
        <f aca="true" t="shared" si="47" ref="C175:H175">C176+C177+C180</f>
        <v>0</v>
      </c>
      <c r="D175" s="73">
        <f t="shared" si="47"/>
        <v>182195000</v>
      </c>
      <c r="E175" s="73">
        <f t="shared" si="47"/>
        <v>182195000</v>
      </c>
      <c r="F175" s="73">
        <f t="shared" si="47"/>
        <v>101792000</v>
      </c>
      <c r="G175" s="73">
        <f t="shared" si="47"/>
        <v>66800235</v>
      </c>
      <c r="H175" s="73">
        <f t="shared" si="47"/>
        <v>17068085</v>
      </c>
    </row>
    <row r="176" spans="1:8" ht="45">
      <c r="A176" s="79"/>
      <c r="B176" s="65" t="s">
        <v>436</v>
      </c>
      <c r="C176" s="73"/>
      <c r="D176" s="72">
        <v>173230000</v>
      </c>
      <c r="E176" s="72">
        <v>173230000</v>
      </c>
      <c r="F176" s="72">
        <v>95646000</v>
      </c>
      <c r="G176" s="73">
        <v>63153575</v>
      </c>
      <c r="H176" s="73">
        <v>15734835</v>
      </c>
    </row>
    <row r="177" spans="1:8" ht="30">
      <c r="A177" s="79"/>
      <c r="B177" s="81" t="s">
        <v>437</v>
      </c>
      <c r="C177" s="73">
        <f aca="true" t="shared" si="48" ref="C177:H177">C178+C179</f>
        <v>0</v>
      </c>
      <c r="D177" s="73">
        <f t="shared" si="48"/>
        <v>8728000</v>
      </c>
      <c r="E177" s="73">
        <f t="shared" si="48"/>
        <v>8728000</v>
      </c>
      <c r="F177" s="73">
        <f t="shared" si="48"/>
        <v>5909000</v>
      </c>
      <c r="G177" s="73">
        <f t="shared" si="48"/>
        <v>3409940</v>
      </c>
      <c r="H177" s="73">
        <f t="shared" si="48"/>
        <v>1096530</v>
      </c>
    </row>
    <row r="178" spans="1:8" ht="150">
      <c r="A178" s="79"/>
      <c r="B178" s="65" t="s">
        <v>438</v>
      </c>
      <c r="C178" s="73"/>
      <c r="D178" s="71">
        <v>8361000</v>
      </c>
      <c r="E178" s="71">
        <v>8361000</v>
      </c>
      <c r="F178" s="71">
        <v>5542000</v>
      </c>
      <c r="G178" s="71">
        <v>3043610</v>
      </c>
      <c r="H178" s="71">
        <v>730200</v>
      </c>
    </row>
    <row r="179" spans="1:8" ht="150">
      <c r="A179" s="79"/>
      <c r="B179" s="65" t="s">
        <v>439</v>
      </c>
      <c r="C179" s="73"/>
      <c r="D179" s="71">
        <v>367000</v>
      </c>
      <c r="E179" s="71">
        <v>367000</v>
      </c>
      <c r="F179" s="71">
        <v>367000</v>
      </c>
      <c r="G179" s="71">
        <v>366330</v>
      </c>
      <c r="H179" s="71">
        <v>366330</v>
      </c>
    </row>
    <row r="180" spans="1:8" ht="90">
      <c r="A180" s="79"/>
      <c r="B180" s="65" t="s">
        <v>440</v>
      </c>
      <c r="C180" s="73"/>
      <c r="D180" s="71">
        <v>237000</v>
      </c>
      <c r="E180" s="71">
        <v>237000</v>
      </c>
      <c r="F180" s="71">
        <v>237000</v>
      </c>
      <c r="G180" s="71">
        <v>236720</v>
      </c>
      <c r="H180" s="71">
        <v>236720</v>
      </c>
    </row>
    <row r="181" spans="1:8" ht="15">
      <c r="A181" s="79">
        <v>68.05</v>
      </c>
      <c r="B181" s="103" t="s">
        <v>392</v>
      </c>
      <c r="C181" s="75">
        <f>+C182</f>
        <v>0</v>
      </c>
      <c r="D181" s="71">
        <f aca="true" t="shared" si="49" ref="D181:H183">+D182</f>
        <v>35527000</v>
      </c>
      <c r="E181" s="71">
        <f t="shared" si="49"/>
        <v>35527000</v>
      </c>
      <c r="F181" s="71">
        <f t="shared" si="49"/>
        <v>30085000</v>
      </c>
      <c r="G181" s="71">
        <f t="shared" si="49"/>
        <v>21466145</v>
      </c>
      <c r="H181" s="71">
        <f t="shared" si="49"/>
        <v>6924636</v>
      </c>
    </row>
    <row r="182" spans="1:8" ht="16.5" customHeight="1">
      <c r="A182" s="79" t="s">
        <v>393</v>
      </c>
      <c r="B182" s="103" t="s">
        <v>184</v>
      </c>
      <c r="C182" s="75">
        <f>+C183</f>
        <v>0</v>
      </c>
      <c r="D182" s="71">
        <f t="shared" si="49"/>
        <v>35527000</v>
      </c>
      <c r="E182" s="71">
        <f t="shared" si="49"/>
        <v>35527000</v>
      </c>
      <c r="F182" s="71">
        <f t="shared" si="49"/>
        <v>30085000</v>
      </c>
      <c r="G182" s="71">
        <f t="shared" si="49"/>
        <v>21466145</v>
      </c>
      <c r="H182" s="71">
        <f t="shared" si="49"/>
        <v>6924636</v>
      </c>
    </row>
    <row r="183" spans="1:8" ht="16.5" customHeight="1">
      <c r="A183" s="79" t="s">
        <v>394</v>
      </c>
      <c r="B183" s="81" t="s">
        <v>395</v>
      </c>
      <c r="C183" s="75">
        <f>+C184</f>
        <v>0</v>
      </c>
      <c r="D183" s="71">
        <f t="shared" si="49"/>
        <v>35527000</v>
      </c>
      <c r="E183" s="71">
        <f t="shared" si="49"/>
        <v>35527000</v>
      </c>
      <c r="F183" s="71">
        <f t="shared" si="49"/>
        <v>30085000</v>
      </c>
      <c r="G183" s="71">
        <f t="shared" si="49"/>
        <v>21466145</v>
      </c>
      <c r="H183" s="71">
        <f t="shared" si="49"/>
        <v>6924636</v>
      </c>
    </row>
    <row r="184" spans="1:8" ht="16.5" customHeight="1">
      <c r="A184" s="83" t="s">
        <v>396</v>
      </c>
      <c r="B184" s="103" t="s">
        <v>397</v>
      </c>
      <c r="C184" s="71">
        <f aca="true" t="shared" si="50" ref="C184:H184">C185</f>
        <v>0</v>
      </c>
      <c r="D184" s="71">
        <f t="shared" si="50"/>
        <v>35527000</v>
      </c>
      <c r="E184" s="71">
        <f t="shared" si="50"/>
        <v>35527000</v>
      </c>
      <c r="F184" s="71">
        <f t="shared" si="50"/>
        <v>30085000</v>
      </c>
      <c r="G184" s="71">
        <f t="shared" si="50"/>
        <v>21466145</v>
      </c>
      <c r="H184" s="71">
        <f t="shared" si="50"/>
        <v>6924636</v>
      </c>
    </row>
    <row r="185" spans="1:8" ht="16.5" customHeight="1">
      <c r="A185" s="83" t="s">
        <v>398</v>
      </c>
      <c r="B185" s="103" t="s">
        <v>399</v>
      </c>
      <c r="C185" s="71">
        <f aca="true" t="shared" si="51" ref="C185:H185">C187+C188+C189</f>
        <v>0</v>
      </c>
      <c r="D185" s="71">
        <f t="shared" si="51"/>
        <v>35527000</v>
      </c>
      <c r="E185" s="71">
        <f t="shared" si="51"/>
        <v>35527000</v>
      </c>
      <c r="F185" s="71">
        <f t="shared" si="51"/>
        <v>30085000</v>
      </c>
      <c r="G185" s="71">
        <f t="shared" si="51"/>
        <v>21466145</v>
      </c>
      <c r="H185" s="71">
        <f t="shared" si="51"/>
        <v>6924636</v>
      </c>
    </row>
    <row r="186" spans="1:8" ht="16.5" customHeight="1">
      <c r="A186" s="79" t="s">
        <v>400</v>
      </c>
      <c r="B186" s="103" t="s">
        <v>401</v>
      </c>
      <c r="C186" s="71">
        <f aca="true" t="shared" si="52" ref="C186:H186">C187</f>
        <v>0</v>
      </c>
      <c r="D186" s="71">
        <f t="shared" si="52"/>
        <v>20441200</v>
      </c>
      <c r="E186" s="71">
        <f t="shared" si="52"/>
        <v>20441200</v>
      </c>
      <c r="F186" s="71">
        <f t="shared" si="52"/>
        <v>20441200</v>
      </c>
      <c r="G186" s="71">
        <f t="shared" si="52"/>
        <v>15513186</v>
      </c>
      <c r="H186" s="71">
        <f t="shared" si="52"/>
        <v>4195503</v>
      </c>
    </row>
    <row r="187" spans="1:8" ht="16.5" customHeight="1">
      <c r="A187" s="83" t="s">
        <v>402</v>
      </c>
      <c r="B187" s="104" t="s">
        <v>403</v>
      </c>
      <c r="C187" s="73"/>
      <c r="D187" s="71">
        <v>20441200</v>
      </c>
      <c r="E187" s="71">
        <v>20441200</v>
      </c>
      <c r="F187" s="71">
        <v>20441200</v>
      </c>
      <c r="G187" s="71">
        <v>15513186</v>
      </c>
      <c r="H187" s="71">
        <f>G187-'[4]CHELTUIELI'!$F$183</f>
        <v>4195503</v>
      </c>
    </row>
    <row r="188" spans="1:8" ht="16.5" customHeight="1">
      <c r="A188" s="83" t="s">
        <v>404</v>
      </c>
      <c r="B188" s="104" t="s">
        <v>405</v>
      </c>
      <c r="C188" s="73"/>
      <c r="D188" s="71">
        <v>15085800</v>
      </c>
      <c r="E188" s="71">
        <v>15085800</v>
      </c>
      <c r="F188" s="71">
        <v>9643800</v>
      </c>
      <c r="G188" s="71">
        <v>5954392</v>
      </c>
      <c r="H188" s="71">
        <f>G188-'[4]CHELTUIELI'!$F$184</f>
        <v>2729133</v>
      </c>
    </row>
    <row r="189" spans="1:8" ht="36.75" customHeight="1">
      <c r="A189" s="83"/>
      <c r="B189" s="87" t="s">
        <v>406</v>
      </c>
      <c r="C189" s="73"/>
      <c r="D189" s="71"/>
      <c r="E189" s="71"/>
      <c r="F189" s="71"/>
      <c r="G189" s="71">
        <v>-1433</v>
      </c>
      <c r="H189" s="71">
        <f>G189-'[4]CHELTUIELI'!$F$185</f>
        <v>0</v>
      </c>
    </row>
    <row r="190" spans="1:8" ht="60">
      <c r="A190" s="83" t="s">
        <v>194</v>
      </c>
      <c r="B190" s="105" t="s">
        <v>195</v>
      </c>
      <c r="C190" s="43">
        <f aca="true" t="shared" si="53" ref="C190:H190">C195+C191</f>
        <v>0</v>
      </c>
      <c r="D190" s="71">
        <f t="shared" si="53"/>
        <v>0</v>
      </c>
      <c r="E190" s="71">
        <f t="shared" si="53"/>
        <v>0</v>
      </c>
      <c r="F190" s="71">
        <f t="shared" si="53"/>
        <v>0</v>
      </c>
      <c r="G190" s="71">
        <f t="shared" si="53"/>
        <v>0</v>
      </c>
      <c r="H190" s="71">
        <f t="shared" si="53"/>
        <v>0</v>
      </c>
    </row>
    <row r="191" spans="1:8" ht="30">
      <c r="A191" s="83"/>
      <c r="B191" s="105" t="s">
        <v>441</v>
      </c>
      <c r="C191" s="43">
        <f aca="true" t="shared" si="54" ref="C191:H191">C192+C193+C194</f>
        <v>0</v>
      </c>
      <c r="D191" s="71">
        <f t="shared" si="54"/>
        <v>0</v>
      </c>
      <c r="E191" s="71">
        <f t="shared" si="54"/>
        <v>0</v>
      </c>
      <c r="F191" s="71">
        <f t="shared" si="54"/>
        <v>0</v>
      </c>
      <c r="G191" s="71">
        <f t="shared" si="54"/>
        <v>0</v>
      </c>
      <c r="H191" s="71">
        <f t="shared" si="54"/>
        <v>0</v>
      </c>
    </row>
    <row r="192" spans="1:8" ht="15">
      <c r="A192" s="83"/>
      <c r="B192" s="106" t="s">
        <v>442</v>
      </c>
      <c r="C192" s="43"/>
      <c r="D192" s="71"/>
      <c r="E192" s="71"/>
      <c r="F192" s="71"/>
      <c r="G192" s="71"/>
      <c r="H192" s="71"/>
    </row>
    <row r="193" spans="1:8" ht="15">
      <c r="A193" s="83"/>
      <c r="B193" s="106" t="s">
        <v>443</v>
      </c>
      <c r="C193" s="43"/>
      <c r="D193" s="71"/>
      <c r="E193" s="71"/>
      <c r="F193" s="71"/>
      <c r="G193" s="71"/>
      <c r="H193" s="71"/>
    </row>
    <row r="194" spans="1:8" ht="15">
      <c r="A194" s="83"/>
      <c r="B194" s="106" t="s">
        <v>414</v>
      </c>
      <c r="C194" s="43"/>
      <c r="D194" s="71"/>
      <c r="E194" s="71"/>
      <c r="F194" s="71"/>
      <c r="G194" s="71"/>
      <c r="H194" s="71"/>
    </row>
    <row r="195" spans="1:8" ht="30">
      <c r="A195" s="83" t="s">
        <v>407</v>
      </c>
      <c r="B195" s="105" t="s">
        <v>408</v>
      </c>
      <c r="C195" s="43">
        <f aca="true" t="shared" si="55" ref="C195:H195">C196+C197+C198</f>
        <v>0</v>
      </c>
      <c r="D195" s="71">
        <f t="shared" si="55"/>
        <v>0</v>
      </c>
      <c r="E195" s="71">
        <f t="shared" si="55"/>
        <v>0</v>
      </c>
      <c r="F195" s="71">
        <f t="shared" si="55"/>
        <v>0</v>
      </c>
      <c r="G195" s="71">
        <f t="shared" si="55"/>
        <v>0</v>
      </c>
      <c r="H195" s="71">
        <f t="shared" si="55"/>
        <v>0</v>
      </c>
    </row>
    <row r="196" spans="1:8" ht="30">
      <c r="A196" s="83" t="s">
        <v>409</v>
      </c>
      <c r="B196" s="106" t="s">
        <v>410</v>
      </c>
      <c r="C196" s="50"/>
      <c r="D196" s="71"/>
      <c r="E196" s="71"/>
      <c r="F196" s="71"/>
      <c r="G196" s="71"/>
      <c r="H196" s="71"/>
    </row>
    <row r="197" spans="1:8" ht="30">
      <c r="A197" s="83" t="s">
        <v>411</v>
      </c>
      <c r="B197" s="106" t="s">
        <v>412</v>
      </c>
      <c r="C197" s="50"/>
      <c r="D197" s="71"/>
      <c r="E197" s="71"/>
      <c r="F197" s="71"/>
      <c r="G197" s="71"/>
      <c r="H197" s="71"/>
    </row>
    <row r="198" spans="1:8" ht="15">
      <c r="A198" s="83" t="s">
        <v>413</v>
      </c>
      <c r="B198" s="106" t="s">
        <v>414</v>
      </c>
      <c r="C198" s="50"/>
      <c r="D198" s="71"/>
      <c r="E198" s="71"/>
      <c r="F198" s="71"/>
      <c r="G198" s="71"/>
      <c r="H198" s="71"/>
    </row>
    <row r="199" spans="1:8" ht="30">
      <c r="A199" s="83" t="s">
        <v>415</v>
      </c>
      <c r="B199" s="105" t="s">
        <v>416</v>
      </c>
      <c r="C199" s="43">
        <f>C200</f>
        <v>0</v>
      </c>
      <c r="D199" s="71">
        <f aca="true" t="shared" si="56" ref="D199:H200">D200</f>
        <v>0</v>
      </c>
      <c r="E199" s="71">
        <f t="shared" si="56"/>
        <v>0</v>
      </c>
      <c r="F199" s="71">
        <f t="shared" si="56"/>
        <v>0</v>
      </c>
      <c r="G199" s="71">
        <f t="shared" si="56"/>
        <v>0</v>
      </c>
      <c r="H199" s="71">
        <f t="shared" si="56"/>
        <v>0</v>
      </c>
    </row>
    <row r="200" spans="1:8" ht="15">
      <c r="A200" s="83" t="s">
        <v>417</v>
      </c>
      <c r="B200" s="105" t="s">
        <v>184</v>
      </c>
      <c r="C200" s="43">
        <f>C201</f>
        <v>0</v>
      </c>
      <c r="D200" s="71">
        <f t="shared" si="56"/>
        <v>0</v>
      </c>
      <c r="E200" s="71">
        <f t="shared" si="56"/>
        <v>0</v>
      </c>
      <c r="F200" s="71">
        <f t="shared" si="56"/>
        <v>0</v>
      </c>
      <c r="G200" s="71">
        <f t="shared" si="56"/>
        <v>0</v>
      </c>
      <c r="H200" s="71">
        <f t="shared" si="56"/>
        <v>0</v>
      </c>
    </row>
    <row r="201" spans="1:8" ht="60">
      <c r="A201" s="83" t="s">
        <v>418</v>
      </c>
      <c r="B201" s="105" t="s">
        <v>195</v>
      </c>
      <c r="C201" s="43">
        <f aca="true" t="shared" si="57" ref="C201:H201">C204</f>
        <v>0</v>
      </c>
      <c r="D201" s="71">
        <f t="shared" si="57"/>
        <v>0</v>
      </c>
      <c r="E201" s="71">
        <f t="shared" si="57"/>
        <v>0</v>
      </c>
      <c r="F201" s="71">
        <f t="shared" si="57"/>
        <v>0</v>
      </c>
      <c r="G201" s="71">
        <f t="shared" si="57"/>
        <v>0</v>
      </c>
      <c r="H201" s="71">
        <f t="shared" si="57"/>
        <v>0</v>
      </c>
    </row>
    <row r="202" spans="1:8" ht="15">
      <c r="A202" s="83" t="s">
        <v>419</v>
      </c>
      <c r="B202" s="105" t="s">
        <v>206</v>
      </c>
      <c r="C202" s="43">
        <f>C203</f>
        <v>0</v>
      </c>
      <c r="D202" s="71">
        <f aca="true" t="shared" si="58" ref="D202:H203">D203</f>
        <v>0</v>
      </c>
      <c r="E202" s="71">
        <f t="shared" si="58"/>
        <v>0</v>
      </c>
      <c r="F202" s="71">
        <f t="shared" si="58"/>
        <v>0</v>
      </c>
      <c r="G202" s="71">
        <f t="shared" si="58"/>
        <v>0</v>
      </c>
      <c r="H202" s="71">
        <f t="shared" si="58"/>
        <v>0</v>
      </c>
    </row>
    <row r="203" spans="1:8" ht="15">
      <c r="A203" s="83" t="s">
        <v>417</v>
      </c>
      <c r="B203" s="105" t="s">
        <v>184</v>
      </c>
      <c r="C203" s="43">
        <f>C204</f>
        <v>0</v>
      </c>
      <c r="D203" s="71">
        <f t="shared" si="58"/>
        <v>0</v>
      </c>
      <c r="E203" s="71">
        <f t="shared" si="58"/>
        <v>0</v>
      </c>
      <c r="F203" s="71">
        <f t="shared" si="58"/>
        <v>0</v>
      </c>
      <c r="G203" s="71">
        <f t="shared" si="58"/>
        <v>0</v>
      </c>
      <c r="H203" s="71">
        <f t="shared" si="58"/>
        <v>0</v>
      </c>
    </row>
    <row r="204" spans="1:8" ht="60">
      <c r="A204" s="83" t="s">
        <v>417</v>
      </c>
      <c r="B204" s="106" t="s">
        <v>195</v>
      </c>
      <c r="C204" s="50"/>
      <c r="D204" s="71"/>
      <c r="E204" s="71"/>
      <c r="F204" s="71"/>
      <c r="G204" s="71"/>
      <c r="H204" s="71"/>
    </row>
    <row r="205" spans="1:8" ht="30">
      <c r="A205" s="83" t="s">
        <v>417</v>
      </c>
      <c r="B205" s="105" t="s">
        <v>408</v>
      </c>
      <c r="C205" s="43">
        <f>C206</f>
        <v>0</v>
      </c>
      <c r="D205" s="71">
        <f aca="true" t="shared" si="59" ref="D205:H207">D206</f>
        <v>0</v>
      </c>
      <c r="E205" s="71">
        <f t="shared" si="59"/>
        <v>0</v>
      </c>
      <c r="F205" s="71">
        <f t="shared" si="59"/>
        <v>0</v>
      </c>
      <c r="G205" s="71">
        <f t="shared" si="59"/>
        <v>0</v>
      </c>
      <c r="H205" s="71">
        <f t="shared" si="59"/>
        <v>0</v>
      </c>
    </row>
    <row r="206" spans="1:8" ht="15">
      <c r="A206" s="83" t="s">
        <v>420</v>
      </c>
      <c r="B206" s="105" t="s">
        <v>412</v>
      </c>
      <c r="C206" s="43">
        <f>C207</f>
        <v>0</v>
      </c>
      <c r="D206" s="71">
        <f t="shared" si="59"/>
        <v>0</v>
      </c>
      <c r="E206" s="71">
        <f t="shared" si="59"/>
        <v>0</v>
      </c>
      <c r="F206" s="71">
        <f t="shared" si="59"/>
        <v>0</v>
      </c>
      <c r="G206" s="71">
        <f t="shared" si="59"/>
        <v>0</v>
      </c>
      <c r="H206" s="71">
        <f t="shared" si="59"/>
        <v>0</v>
      </c>
    </row>
    <row r="207" spans="1:8" ht="15">
      <c r="A207" s="83" t="s">
        <v>417</v>
      </c>
      <c r="B207" s="105" t="s">
        <v>421</v>
      </c>
      <c r="C207" s="43">
        <f>C208</f>
        <v>0</v>
      </c>
      <c r="D207" s="71">
        <f t="shared" si="59"/>
        <v>0</v>
      </c>
      <c r="E207" s="71">
        <f t="shared" si="59"/>
        <v>0</v>
      </c>
      <c r="F207" s="71">
        <f t="shared" si="59"/>
        <v>0</v>
      </c>
      <c r="G207" s="71">
        <f t="shared" si="59"/>
        <v>0</v>
      </c>
      <c r="H207" s="71">
        <f t="shared" si="59"/>
        <v>0</v>
      </c>
    </row>
    <row r="208" spans="1:8" ht="15">
      <c r="A208" s="83" t="s">
        <v>417</v>
      </c>
      <c r="B208" s="106" t="s">
        <v>422</v>
      </c>
      <c r="C208" s="71"/>
      <c r="D208" s="71"/>
      <c r="E208" s="71"/>
      <c r="F208" s="71"/>
      <c r="G208" s="71"/>
      <c r="H208" s="71"/>
    </row>
    <row r="209" spans="3:8" ht="15">
      <c r="C209" s="108"/>
      <c r="D209" s="108"/>
      <c r="E209" s="108"/>
      <c r="F209" s="108"/>
      <c r="G209" s="108"/>
      <c r="H209" s="108"/>
    </row>
    <row r="210" spans="4:8" ht="15">
      <c r="D210" s="109"/>
      <c r="E210" s="109"/>
      <c r="F210" s="110"/>
      <c r="G210" s="109"/>
      <c r="H210" s="109"/>
    </row>
    <row r="211" spans="4:8" ht="15">
      <c r="D211" s="108"/>
      <c r="E211" s="108"/>
      <c r="F211" s="108"/>
      <c r="G211" s="108"/>
      <c r="H211" s="108"/>
    </row>
    <row r="212" spans="2:8" ht="15.75">
      <c r="B212" s="36" t="s">
        <v>444</v>
      </c>
      <c r="D212" s="37" t="s">
        <v>425</v>
      </c>
      <c r="E212" s="4"/>
      <c r="F212" s="110"/>
      <c r="G212" s="109"/>
      <c r="H212" s="109"/>
    </row>
    <row r="213" spans="2:8" ht="15">
      <c r="B213" s="38" t="s">
        <v>445</v>
      </c>
      <c r="D213" s="37" t="s">
        <v>423</v>
      </c>
      <c r="E213" s="4"/>
      <c r="F213" s="110"/>
      <c r="G213" s="109"/>
      <c r="H213" s="109"/>
    </row>
  </sheetData>
  <sheetProtection selectLockedCells="1" selectUnlockedCells="1"/>
  <printOptions horizontalCentered="1"/>
  <pageMargins left="0.75" right="0.75" top="0.20972222222222223" bottom="0.1798611111111111" header="0.5118055555555555" footer="0.5118055555555555"/>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 Draghici</dc:creator>
  <cp:keywords/>
  <dc:description/>
  <cp:lastModifiedBy>Petre Tiganu</cp:lastModifiedBy>
  <cp:lastPrinted>2020-07-16T10:52:29Z</cp:lastPrinted>
  <dcterms:created xsi:type="dcterms:W3CDTF">2019-08-08T10:33:39Z</dcterms:created>
  <dcterms:modified xsi:type="dcterms:W3CDTF">2020-07-16T10:52:55Z</dcterms:modified>
  <cp:category/>
  <cp:version/>
  <cp:contentType/>
  <cp:contentStatus/>
</cp:coreProperties>
</file>